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_BES_2022" sheetId="2" r:id="rId1"/>
  </sheets>
  <externalReferences>
    <externalReference r:id="rId2"/>
    <externalReference r:id="rId3"/>
    <externalReference r:id="rId4"/>
  </externalReferences>
  <definedNames>
    <definedName name="_xlnm.Print_Area" localSheetId="0">INDICATORI_BES_2022!$A$1:$I$65</definedName>
    <definedName name="ASSI">[1]Codifica_SP!$M$641:$R$1279</definedName>
    <definedName name="ASSI_ANNO_C">[1]Codifica_SP!$P$641:$P$1279</definedName>
    <definedName name="ASSI_ANNO_P">[1]Codifica_SP!$O$641:$O$1279</definedName>
    <definedName name="DATI_TOTALE">[1]Codifica_SP!$M$2:$R$2557</definedName>
    <definedName name="DATI_TOTALE_DETT_1">[1]Codifica_SP!$Q$2:$Q$2557</definedName>
    <definedName name="DATI_TOTALE_DETT_2">[1]Codifica_SP!$R$2:$R$2557</definedName>
    <definedName name="RFTOT01">[1]Codifica_SP!$J$2:$P$2557</definedName>
    <definedName name="RFVALAC">[1]Codifica_SP!$P$2:$P$2557</definedName>
    <definedName name="RFVALAP">[1]Codifica_SP!$O$2:$O$2557</definedName>
    <definedName name="RIC">[1]Codifica_SP!$M$1280:$R$1918</definedName>
    <definedName name="RIC_ANNO_C">[1]Codifica_SP!$P$1280:$P$1918</definedName>
    <definedName name="RIC_ANNO_P">[1]Codifica_SP!$O$1280:$O$1918</definedName>
    <definedName name="SOC">[1]Codifica_SP!$M$1919:$R$2557</definedName>
    <definedName name="SOC_ANNO_C">[1]Codifica_SP!$P$1919:$P$2557</definedName>
    <definedName name="SOC_ANNO_P">[1]Codifica_SP!$O$1919:$O$2557</definedName>
    <definedName name="VERSIONI">[2]VERSIONI!$A$2:$A$10</definedName>
  </definedNames>
  <calcPr calcId="162913"/>
</workbook>
</file>

<file path=xl/calcChain.xml><?xml version="1.0" encoding="utf-8"?>
<calcChain xmlns="http://schemas.openxmlformats.org/spreadsheetml/2006/main">
  <c r="E58" i="2" l="1"/>
  <c r="D58" i="2"/>
  <c r="H57" i="2" s="1"/>
  <c r="C58" i="2"/>
  <c r="G57" i="2" s="1"/>
  <c r="E55" i="2"/>
  <c r="D55" i="2"/>
  <c r="C55" i="2"/>
  <c r="G54" i="2" s="1"/>
  <c r="E54" i="2"/>
  <c r="I54" i="2" s="1"/>
  <c r="E51" i="2"/>
  <c r="D51" i="2"/>
  <c r="D54" i="2" s="1"/>
  <c r="C51" i="2"/>
  <c r="C54" i="2" s="1"/>
  <c r="E45" i="2"/>
  <c r="D45" i="2"/>
  <c r="C45" i="2"/>
  <c r="E42" i="2"/>
  <c r="D42" i="2"/>
  <c r="C42" i="2"/>
  <c r="E39" i="2"/>
  <c r="D39" i="2"/>
  <c r="C39" i="2"/>
  <c r="E36" i="2"/>
  <c r="D36" i="2"/>
  <c r="C36" i="2"/>
  <c r="E33" i="2"/>
  <c r="D33" i="2"/>
  <c r="C33" i="2"/>
  <c r="E30" i="2"/>
  <c r="D30" i="2"/>
  <c r="C30" i="2"/>
  <c r="E27" i="2"/>
  <c r="D27" i="2"/>
  <c r="C27" i="2"/>
  <c r="E24" i="2"/>
  <c r="D24" i="2"/>
  <c r="C24" i="2"/>
  <c r="E21" i="2"/>
  <c r="D21" i="2"/>
  <c r="C21" i="2"/>
  <c r="E18" i="2"/>
  <c r="D18" i="2"/>
  <c r="C18" i="2"/>
  <c r="E15" i="2"/>
  <c r="D15" i="2"/>
  <c r="C15" i="2"/>
  <c r="E12" i="2"/>
  <c r="D12" i="2"/>
  <c r="C12" i="2"/>
  <c r="E9" i="2"/>
  <c r="D9" i="2"/>
  <c r="C9" i="2"/>
  <c r="E7" i="2"/>
  <c r="E10" i="2" s="1"/>
  <c r="D7" i="2"/>
  <c r="D10" i="2" s="1"/>
  <c r="C7" i="2"/>
  <c r="C10" i="2" s="1"/>
  <c r="E6" i="2"/>
  <c r="I6" i="2" s="1"/>
  <c r="D6" i="2"/>
  <c r="C6" i="2"/>
  <c r="E4" i="2"/>
  <c r="I4" i="2" s="1"/>
  <c r="D4" i="2"/>
  <c r="H4" i="2" s="1"/>
  <c r="C4" i="2"/>
  <c r="G4" i="2" s="1"/>
  <c r="B2" i="2"/>
  <c r="A1" i="2"/>
  <c r="E57" i="2" l="1"/>
  <c r="I57" i="2" s="1"/>
  <c r="D57" i="2"/>
  <c r="C48" i="2"/>
  <c r="C57" i="2"/>
  <c r="H54" i="2"/>
  <c r="C13" i="2"/>
  <c r="G9" i="2"/>
  <c r="D13" i="2"/>
  <c r="H9" i="2"/>
  <c r="D48" i="2"/>
  <c r="E13" i="2"/>
  <c r="E16" i="2" s="1"/>
  <c r="I9" i="2"/>
  <c r="G6" i="2"/>
  <c r="H6" i="2"/>
  <c r="E48" i="2" l="1"/>
  <c r="I12" i="2"/>
  <c r="C16" i="2"/>
  <c r="G12" i="2"/>
  <c r="E19" i="2"/>
  <c r="I15" i="2"/>
  <c r="D16" i="2"/>
  <c r="H12" i="2"/>
  <c r="D19" i="2" l="1"/>
  <c r="H15" i="2"/>
  <c r="E22" i="2"/>
  <c r="I18" i="2"/>
  <c r="C19" i="2"/>
  <c r="G15" i="2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N6" i="2"/>
  <c r="N24" i="2" s="1"/>
  <c r="O6" i="2"/>
  <c r="O24" i="2" s="1"/>
  <c r="P6" i="2"/>
  <c r="N7" i="2"/>
  <c r="N25" i="2" s="1"/>
  <c r="O7" i="2"/>
  <c r="O25" i="2" s="1"/>
  <c r="P7" i="2"/>
  <c r="N8" i="2"/>
  <c r="N26" i="2" s="1"/>
  <c r="O8" i="2"/>
  <c r="O26" i="2" s="1"/>
  <c r="P8" i="2"/>
  <c r="N9" i="2"/>
  <c r="N27" i="2" s="1"/>
  <c r="O9" i="2"/>
  <c r="O27" i="2" s="1"/>
  <c r="P9" i="2"/>
  <c r="N10" i="2"/>
  <c r="N28" i="2" s="1"/>
  <c r="O10" i="2"/>
  <c r="O28" i="2" s="1"/>
  <c r="P10" i="2"/>
  <c r="N11" i="2"/>
  <c r="N29" i="2" s="1"/>
  <c r="O11" i="2"/>
  <c r="O29" i="2" s="1"/>
  <c r="P11" i="2"/>
  <c r="N12" i="2"/>
  <c r="N30" i="2" s="1"/>
  <c r="O12" i="2"/>
  <c r="O30" i="2" s="1"/>
  <c r="P12" i="2"/>
  <c r="N13" i="2"/>
  <c r="N31" i="2" s="1"/>
  <c r="O13" i="2"/>
  <c r="O31" i="2" s="1"/>
  <c r="P13" i="2"/>
  <c r="N14" i="2"/>
  <c r="N32" i="2" s="1"/>
  <c r="O14" i="2"/>
  <c r="O32" i="2" s="1"/>
  <c r="P14" i="2"/>
  <c r="N15" i="2"/>
  <c r="N33" i="2" s="1"/>
  <c r="O15" i="2"/>
  <c r="O33" i="2" s="1"/>
  <c r="P15" i="2"/>
  <c r="N16" i="2"/>
  <c r="N34" i="2" s="1"/>
  <c r="O16" i="2"/>
  <c r="O34" i="2" s="1"/>
  <c r="P16" i="2"/>
  <c r="N17" i="2"/>
  <c r="N35" i="2" s="1"/>
  <c r="O17" i="2"/>
  <c r="P17" i="2"/>
  <c r="N18" i="2"/>
  <c r="N36" i="2" s="1"/>
  <c r="O18" i="2"/>
  <c r="O36" i="2" s="1"/>
  <c r="P18" i="2"/>
  <c r="N19" i="2"/>
  <c r="N37" i="2" s="1"/>
  <c r="O19" i="2"/>
  <c r="O37" i="2" s="1"/>
  <c r="P19" i="2"/>
  <c r="N20" i="2"/>
  <c r="N38" i="2" s="1"/>
  <c r="O20" i="2"/>
  <c r="O38" i="2" s="1"/>
  <c r="P20" i="2"/>
  <c r="N21" i="2"/>
  <c r="N39" i="2" s="1"/>
  <c r="O21" i="2"/>
  <c r="O39" i="2" s="1"/>
  <c r="P21" i="2"/>
  <c r="N22" i="2"/>
  <c r="N40" i="2" s="1"/>
  <c r="O22" i="2"/>
  <c r="O40" i="2" s="1"/>
  <c r="P22" i="2"/>
  <c r="N23" i="2"/>
  <c r="O23" i="2"/>
  <c r="P23" i="2"/>
  <c r="M24" i="2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P24" i="2"/>
  <c r="P25" i="2"/>
  <c r="P26" i="2"/>
  <c r="P27" i="2"/>
  <c r="P28" i="2"/>
  <c r="P29" i="2"/>
  <c r="P30" i="2"/>
  <c r="P31" i="2"/>
  <c r="P32" i="2"/>
  <c r="P33" i="2"/>
  <c r="P34" i="2"/>
  <c r="O35" i="2"/>
  <c r="P35" i="2"/>
  <c r="P36" i="2"/>
  <c r="P37" i="2"/>
  <c r="P38" i="2"/>
  <c r="P39" i="2"/>
  <c r="P40" i="2"/>
  <c r="N41" i="2"/>
  <c r="O41" i="2"/>
  <c r="P41" i="2"/>
  <c r="C22" i="2" l="1"/>
  <c r="G18" i="2"/>
  <c r="E25" i="2"/>
  <c r="I21" i="2"/>
  <c r="D22" i="2"/>
  <c r="H18" i="2"/>
  <c r="R26" i="2"/>
  <c r="R41" i="2"/>
  <c r="Q41" i="2"/>
  <c r="R40" i="2"/>
  <c r="Q40" i="2"/>
  <c r="Q27" i="2"/>
  <c r="Q26" i="2"/>
  <c r="R25" i="2"/>
  <c r="Q25" i="2"/>
  <c r="R24" i="2"/>
  <c r="Q24" i="2"/>
  <c r="R23" i="2"/>
  <c r="Q23" i="2"/>
  <c r="R22" i="2"/>
  <c r="Q22" i="2"/>
  <c r="Q10" i="2"/>
  <c r="R9" i="2"/>
  <c r="Q9" i="2"/>
  <c r="R8" i="2"/>
  <c r="Q8" i="2"/>
  <c r="R7" i="2"/>
  <c r="Q7" i="2"/>
  <c r="R6" i="2"/>
  <c r="Q6" i="2"/>
  <c r="D25" i="2" l="1"/>
  <c r="H21" i="2"/>
  <c r="E28" i="2"/>
  <c r="I24" i="2"/>
  <c r="C25" i="2"/>
  <c r="G21" i="2"/>
  <c r="R10" i="2"/>
  <c r="R27" i="2"/>
  <c r="C28" i="2" l="1"/>
  <c r="G24" i="2"/>
  <c r="E31" i="2"/>
  <c r="I27" i="2"/>
  <c r="D28" i="2"/>
  <c r="H24" i="2"/>
  <c r="R11" i="2"/>
  <c r="Q11" i="2"/>
  <c r="R28" i="2"/>
  <c r="Q28" i="2"/>
  <c r="D31" i="2" l="1"/>
  <c r="H27" i="2"/>
  <c r="E34" i="2"/>
  <c r="I30" i="2"/>
  <c r="C31" i="2"/>
  <c r="G27" i="2"/>
  <c r="R29" i="2"/>
  <c r="Q29" i="2"/>
  <c r="R12" i="2"/>
  <c r="Q12" i="2"/>
  <c r="C34" i="2" l="1"/>
  <c r="G30" i="2"/>
  <c r="E37" i="2"/>
  <c r="I33" i="2"/>
  <c r="D34" i="2"/>
  <c r="H30" i="2"/>
  <c r="R13" i="2"/>
  <c r="Q13" i="2"/>
  <c r="R30" i="2"/>
  <c r="Q30" i="2"/>
  <c r="D37" i="2" l="1"/>
  <c r="H33" i="2"/>
  <c r="E40" i="2"/>
  <c r="I36" i="2"/>
  <c r="C37" i="2"/>
  <c r="G33" i="2"/>
  <c r="R14" i="2"/>
  <c r="R31" i="2"/>
  <c r="Q31" i="2"/>
  <c r="Q14" i="2"/>
  <c r="C40" i="2" l="1"/>
  <c r="G36" i="2"/>
  <c r="E43" i="2"/>
  <c r="I39" i="2"/>
  <c r="D40" i="2"/>
  <c r="H36" i="2"/>
  <c r="R15" i="2"/>
  <c r="R32" i="2"/>
  <c r="Q32" i="2"/>
  <c r="Q15" i="2"/>
  <c r="D43" i="2" l="1"/>
  <c r="H39" i="2"/>
  <c r="E46" i="2"/>
  <c r="I42" i="2"/>
  <c r="C43" i="2"/>
  <c r="G39" i="2"/>
  <c r="R16" i="2"/>
  <c r="Q16" i="2"/>
  <c r="R33" i="2"/>
  <c r="Q33" i="2"/>
  <c r="C46" i="2" l="1"/>
  <c r="G42" i="2"/>
  <c r="E49" i="2"/>
  <c r="I48" i="2" s="1"/>
  <c r="I45" i="2"/>
  <c r="E52" i="2"/>
  <c r="I51" i="2" s="1"/>
  <c r="D46" i="2"/>
  <c r="H42" i="2"/>
  <c r="R17" i="2"/>
  <c r="Q17" i="2"/>
  <c r="R34" i="2"/>
  <c r="Q34" i="2"/>
  <c r="D49" i="2" l="1"/>
  <c r="H48" i="2" s="1"/>
  <c r="H45" i="2"/>
  <c r="D52" i="2"/>
  <c r="H51" i="2" s="1"/>
  <c r="C49" i="2"/>
  <c r="G48" i="2" s="1"/>
  <c r="G45" i="2"/>
  <c r="C52" i="2"/>
  <c r="G51" i="2" s="1"/>
  <c r="R18" i="2"/>
  <c r="Q18" i="2"/>
  <c r="R35" i="2"/>
  <c r="Q35" i="2"/>
  <c r="R19" i="2" l="1"/>
  <c r="R36" i="2"/>
  <c r="Q36" i="2"/>
  <c r="Q19" i="2"/>
  <c r="R20" i="2" l="1"/>
  <c r="Q20" i="2"/>
  <c r="R37" i="2"/>
  <c r="Q37" i="2"/>
  <c r="R21" i="2"/>
  <c r="Q21" i="2"/>
  <c r="R39" i="2" l="1"/>
  <c r="Q39" i="2"/>
  <c r="R38" i="2"/>
  <c r="Q38" i="2"/>
</calcChain>
</file>

<file path=xl/sharedStrings.xml><?xml version="1.0" encoding="utf-8"?>
<sst xmlns="http://schemas.openxmlformats.org/spreadsheetml/2006/main" count="70" uniqueCount="53">
  <si>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</si>
  <si>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</si>
  <si>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</si>
  <si>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</si>
  <si>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</si>
  <si>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</si>
  <si>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</si>
  <si>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</si>
  <si>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</si>
  <si>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</si>
  <si>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</si>
  <si>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</si>
  <si>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</si>
  <si>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</si>
  <si>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</si>
  <si>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</si>
  <si>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</si>
  <si>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</si>
  <si>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</si>
  <si>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</si>
  <si>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</si>
  <si>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</si>
  <si>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</si>
  <si>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</si>
  <si>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</si>
  <si>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</si>
  <si>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</si>
  <si>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</si>
  <si>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</si>
  <si>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</si>
  <si>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</si>
  <si>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</si>
  <si>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</si>
  <si>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</si>
  <si>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</si>
  <si>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</si>
  <si>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</si>
  <si>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</si>
  <si>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</si>
  <si>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</si>
  <si>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</si>
  <si>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</si>
  <si>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</si>
  <si>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</si>
  <si>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</si>
  <si>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</si>
  <si>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</si>
  <si>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</si>
  <si>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Indicatore 5</t>
  </si>
  <si>
    <t xml:space="preserve">Contributo PSSR </t>
  </si>
  <si>
    <t>716</t>
  </si>
  <si>
    <t>Note:</t>
  </si>
  <si>
    <t>pubblicazione 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</si>
</sst>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i/>
      <u/>
      <sz val="11"/>
      <color indexed="8"/>
      <name val="Century Gothic"/>
      <family val="2"/>
    </font>
    <font>
      <b/>
      <sz val="16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6" fontId="3" fillId="0" borderId="2" xfId="4" applyNumberFormat="1" applyFont="1" applyFill="1" applyBorder="1" applyProtection="1"/>
    <xf numFmtId="0" fontId="3" fillId="0" borderId="2" xfId="1" applyFont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6" fontId="3" fillId="0" borderId="0" xfId="3" applyNumberFormat="1" applyFont="1" applyAlignment="1">
      <alignment wrapText="1"/>
    </xf>
    <xf numFmtId="164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164" fontId="3" fillId="0" borderId="4" xfId="1" applyNumberFormat="1" applyFont="1" applyFill="1" applyBorder="1" applyProtection="1"/>
    <xf numFmtId="0" fontId="3" fillId="0" borderId="4" xfId="1" applyFont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164" fontId="3" fillId="0" borderId="2" xfId="1" applyNumberFormat="1" applyFont="1" applyFill="1" applyBorder="1" applyProtection="1"/>
    <xf numFmtId="10" fontId="6" fillId="0" borderId="0" xfId="1" applyNumberFormat="1" applyFont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10" fontId="6" fillId="0" borderId="9" xfId="5" applyNumberFormat="1" applyFont="1" applyBorder="1" applyAlignment="1" applyProtection="1">
      <alignment horizontal="center" vertical="center"/>
    </xf>
    <xf numFmtId="10" fontId="6" fillId="0" borderId="10" xfId="1" applyNumberFormat="1" applyFont="1" applyBorder="1" applyProtection="1"/>
    <xf numFmtId="0" fontId="8" fillId="0" borderId="0" xfId="1" applyFont="1" applyProtection="1"/>
    <xf numFmtId="0" fontId="8" fillId="0" borderId="0" xfId="1" applyFont="1" applyFill="1" applyProtection="1"/>
    <xf numFmtId="0" fontId="9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164" fontId="8" fillId="0" borderId="0" xfId="1" applyNumberFormat="1" applyFont="1" applyFill="1" applyBorder="1" applyProtection="1"/>
    <xf numFmtId="0" fontId="8" fillId="0" borderId="0" xfId="1" applyFont="1" applyBorder="1" applyProtection="1"/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164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0" fillId="0" borderId="0" xfId="3" applyFont="1" applyAlignment="1" applyProtection="1">
      <alignment horizontal="center" vertical="top"/>
    </xf>
    <xf numFmtId="0" fontId="0" fillId="0" borderId="0" xfId="0"/>
    <xf numFmtId="0" fontId="3" fillId="0" borderId="6" xfId="1" applyFont="1" applyBorder="1" applyAlignment="1" applyProtection="1">
      <alignment wrapText="1"/>
    </xf>
    <xf numFmtId="164" fontId="3" fillId="0" borderId="6" xfId="1" applyNumberFormat="1" applyFont="1" applyFill="1" applyBorder="1" applyProtection="1"/>
    <xf numFmtId="0" fontId="3" fillId="0" borderId="6" xfId="1" applyFont="1" applyBorder="1" applyProtection="1"/>
    <xf numFmtId="164" fontId="3" fillId="0" borderId="8" xfId="1" applyNumberFormat="1" applyFont="1" applyFill="1" applyBorder="1" applyProtection="1"/>
    <xf numFmtId="0" fontId="3" fillId="0" borderId="8" xfId="1" applyFont="1" applyBorder="1" applyProtection="1"/>
    <xf numFmtId="10" fontId="6" fillId="0" borderId="13" xfId="5" applyNumberFormat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wrapText="1"/>
    </xf>
    <xf numFmtId="164" fontId="8" fillId="0" borderId="6" xfId="1" applyNumberFormat="1" applyFont="1" applyFill="1" applyBorder="1" applyProtection="1"/>
    <xf numFmtId="0" fontId="8" fillId="0" borderId="6" xfId="1" applyFont="1" applyBorder="1" applyProtection="1"/>
    <xf numFmtId="10" fontId="11" fillId="0" borderId="7" xfId="5" applyNumberFormat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wrapText="1"/>
    </xf>
    <xf numFmtId="164" fontId="8" fillId="0" borderId="8" xfId="1" applyNumberFormat="1" applyFont="1" applyFill="1" applyBorder="1" applyProtection="1"/>
    <xf numFmtId="0" fontId="8" fillId="0" borderId="8" xfId="1" applyFont="1" applyBorder="1" applyProtection="1"/>
    <xf numFmtId="10" fontId="11" fillId="0" borderId="13" xfId="5" applyNumberFormat="1" applyFont="1" applyBorder="1" applyAlignment="1" applyProtection="1">
      <alignment horizontal="center" vertical="center"/>
    </xf>
    <xf numFmtId="10" fontId="11" fillId="0" borderId="9" xfId="5" applyNumberFormat="1" applyFont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ETTI\BILANCI_WEB\Download\Template\Modelli_Invio\2015\CONS\bilancio_di_esercizio_CONS_gener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ADENZE%20REGIONE\BILANCI%20%20%20%20%20%20%20%20%20%20CONSUNTIVI\Anno%202019\INVIO%20REGIONE\716_bilancio_di_esercizio_CE_BE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ADENZE%20REGIONE\BILANCI%20%20%20%20%20%20%20%20%20%20CONSUNTIVI\Anno%202022\INVIO%20REGIONE\716_bilancio_di_esercizio_CE_BES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716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DI MONZA</v>
          </cell>
        </row>
        <row r="3">
          <cell r="B3" t="str">
            <v>2022</v>
          </cell>
        </row>
        <row r="5">
          <cell r="B5" t="str">
            <v>Consuntivo</v>
          </cell>
        </row>
      </sheetData>
      <sheetData sheetId="1"/>
      <sheetData sheetId="2"/>
      <sheetData sheetId="3"/>
      <sheetData sheetId="4">
        <row r="10">
          <cell r="N10" t="str">
            <v>Valore netto al 31/12/2021</v>
          </cell>
          <cell r="O10" t="str">
            <v>Valore netto al 31/12/2022</v>
          </cell>
          <cell r="R10" t="str">
            <v>Prechiusura al ° trimestre 2022</v>
          </cell>
        </row>
        <row r="11">
          <cell r="N11">
            <v>397092894</v>
          </cell>
          <cell r="O11">
            <v>409649435</v>
          </cell>
          <cell r="R11">
            <v>0</v>
          </cell>
        </row>
        <row r="31">
          <cell r="N31">
            <v>30811027</v>
          </cell>
          <cell r="O31">
            <v>34660320</v>
          </cell>
        </row>
        <row r="98">
          <cell r="N98">
            <v>830818</v>
          </cell>
          <cell r="O98">
            <v>348466</v>
          </cell>
          <cell r="R98">
            <v>0</v>
          </cell>
        </row>
        <row r="381">
          <cell r="N381">
            <v>15945602</v>
          </cell>
          <cell r="O381">
            <v>16264500</v>
          </cell>
          <cell r="R381">
            <v>0</v>
          </cell>
        </row>
        <row r="397">
          <cell r="N397">
            <v>387596037</v>
          </cell>
          <cell r="O397">
            <v>403670735</v>
          </cell>
          <cell r="R397">
            <v>0</v>
          </cell>
        </row>
        <row r="401">
          <cell r="N401">
            <v>133762750</v>
          </cell>
          <cell r="O401">
            <v>132865766</v>
          </cell>
          <cell r="R401">
            <v>0</v>
          </cell>
        </row>
        <row r="403">
          <cell r="N403">
            <v>132836811</v>
          </cell>
          <cell r="O403">
            <v>131763568</v>
          </cell>
          <cell r="R403">
            <v>0</v>
          </cell>
        </row>
        <row r="408">
          <cell r="N408">
            <v>67905433</v>
          </cell>
          <cell r="O408">
            <v>63265138</v>
          </cell>
        </row>
        <row r="409">
          <cell r="N409">
            <v>664668</v>
          </cell>
          <cell r="O409">
            <v>941421</v>
          </cell>
        </row>
        <row r="410">
          <cell r="N410">
            <v>6066281</v>
          </cell>
          <cell r="O410">
            <v>9024634</v>
          </cell>
        </row>
        <row r="411">
          <cell r="N411">
            <v>7298779</v>
          </cell>
          <cell r="O411">
            <v>9003100</v>
          </cell>
        </row>
        <row r="412">
          <cell r="N412">
            <v>0</v>
          </cell>
          <cell r="O412">
            <v>0</v>
          </cell>
        </row>
        <row r="413">
          <cell r="N413">
            <v>0</v>
          </cell>
          <cell r="O413">
            <v>0</v>
          </cell>
        </row>
        <row r="414">
          <cell r="N414">
            <v>0</v>
          </cell>
          <cell r="O414">
            <v>0</v>
          </cell>
        </row>
        <row r="415">
          <cell r="N415">
            <v>1156156</v>
          </cell>
          <cell r="O415">
            <v>878327</v>
          </cell>
        </row>
        <row r="416">
          <cell r="N416">
            <v>491448</v>
          </cell>
          <cell r="O416">
            <v>433211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354538</v>
          </cell>
          <cell r="O419">
            <v>344705</v>
          </cell>
        </row>
        <row r="420">
          <cell r="N420">
            <v>467546</v>
          </cell>
          <cell r="O420">
            <v>46844</v>
          </cell>
        </row>
        <row r="421">
          <cell r="N421">
            <v>0</v>
          </cell>
          <cell r="O421">
            <v>0</v>
          </cell>
        </row>
        <row r="422">
          <cell r="N422">
            <v>335970</v>
          </cell>
          <cell r="O422">
            <v>199561</v>
          </cell>
        </row>
        <row r="423">
          <cell r="N423">
            <v>0</v>
          </cell>
          <cell r="O423">
            <v>0</v>
          </cell>
        </row>
        <row r="424">
          <cell r="N424">
            <v>582604</v>
          </cell>
          <cell r="O424">
            <v>206434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</row>
        <row r="429">
          <cell r="O429">
            <v>30100</v>
          </cell>
          <cell r="R429">
            <v>0</v>
          </cell>
        </row>
        <row r="435">
          <cell r="N435">
            <v>9586883</v>
          </cell>
          <cell r="O435">
            <v>9130143</v>
          </cell>
        </row>
        <row r="436">
          <cell r="N436">
            <v>891497</v>
          </cell>
          <cell r="O436">
            <v>1280432</v>
          </cell>
        </row>
        <row r="437">
          <cell r="N437">
            <v>1470246</v>
          </cell>
          <cell r="O437">
            <v>1337679</v>
          </cell>
        </row>
        <row r="438">
          <cell r="N438">
            <v>0</v>
          </cell>
        </row>
        <row r="447">
          <cell r="N447">
            <v>6974305</v>
          </cell>
          <cell r="O447">
            <v>6263955</v>
          </cell>
        </row>
        <row r="453">
          <cell r="N453">
            <v>3064276</v>
          </cell>
          <cell r="O453">
            <v>2742278</v>
          </cell>
        </row>
        <row r="454">
          <cell r="N454">
            <v>5620151</v>
          </cell>
          <cell r="O454">
            <v>5863860</v>
          </cell>
        </row>
        <row r="478">
          <cell r="N478">
            <v>925939</v>
          </cell>
          <cell r="O478">
            <v>1102198</v>
          </cell>
          <cell r="R478">
            <v>0</v>
          </cell>
        </row>
        <row r="499">
          <cell r="N499">
            <v>64290319</v>
          </cell>
          <cell r="O499">
            <v>71585470</v>
          </cell>
          <cell r="R499">
            <v>0</v>
          </cell>
        </row>
        <row r="889">
          <cell r="N889">
            <v>9586514</v>
          </cell>
          <cell r="O889">
            <v>6958412</v>
          </cell>
          <cell r="R889">
            <v>0</v>
          </cell>
        </row>
        <row r="902">
          <cell r="N902">
            <v>2750420</v>
          </cell>
          <cell r="O902">
            <v>812273</v>
          </cell>
        </row>
        <row r="907">
          <cell r="N907">
            <v>377339</v>
          </cell>
          <cell r="O907">
            <v>52828</v>
          </cell>
        </row>
        <row r="921">
          <cell r="N921">
            <v>8437538</v>
          </cell>
          <cell r="O921">
            <v>9792561</v>
          </cell>
          <cell r="R921">
            <v>0</v>
          </cell>
        </row>
        <row r="959">
          <cell r="N959">
            <v>30660261</v>
          </cell>
          <cell r="O959">
            <v>39006749</v>
          </cell>
          <cell r="R959">
            <v>0</v>
          </cell>
        </row>
        <row r="988">
          <cell r="N988">
            <v>3482929</v>
          </cell>
          <cell r="O988">
            <v>2443008</v>
          </cell>
          <cell r="R988">
            <v>0</v>
          </cell>
        </row>
        <row r="997">
          <cell r="N997">
            <v>5326</v>
          </cell>
          <cell r="O997">
            <v>0</v>
          </cell>
        </row>
        <row r="998">
          <cell r="N998">
            <v>0</v>
          </cell>
          <cell r="O998">
            <v>0</v>
          </cell>
        </row>
        <row r="1000">
          <cell r="N1000">
            <v>726944</v>
          </cell>
          <cell r="O1000">
            <v>701941</v>
          </cell>
        </row>
        <row r="1001">
          <cell r="N1001">
            <v>2405932</v>
          </cell>
          <cell r="O1001">
            <v>1279676</v>
          </cell>
        </row>
        <row r="1021">
          <cell r="N1021">
            <v>11502358</v>
          </cell>
          <cell r="O1021">
            <v>12456003</v>
          </cell>
          <cell r="R1021">
            <v>0</v>
          </cell>
        </row>
        <row r="1034">
          <cell r="N1034">
            <v>5330803</v>
          </cell>
          <cell r="O1034">
            <v>4899359</v>
          </cell>
          <cell r="R1034">
            <v>0</v>
          </cell>
        </row>
        <row r="1049">
          <cell r="N1049">
            <v>140356497</v>
          </cell>
          <cell r="O1049">
            <v>152233554</v>
          </cell>
          <cell r="R1049">
            <v>0</v>
          </cell>
        </row>
        <row r="1384">
          <cell r="N1384">
            <v>2667998</v>
          </cell>
          <cell r="O1384">
            <v>2068242</v>
          </cell>
          <cell r="R1384">
            <v>0</v>
          </cell>
        </row>
        <row r="1607">
          <cell r="N1607">
            <v>0</v>
          </cell>
          <cell r="O1607">
            <v>0</v>
          </cell>
          <cell r="R1607">
            <v>0</v>
          </cell>
        </row>
        <row r="1729">
          <cell r="N1729">
            <v>10407758</v>
          </cell>
          <cell r="O1729">
            <v>11567488</v>
          </cell>
          <cell r="R1729">
            <v>0</v>
          </cell>
        </row>
        <row r="1746">
          <cell r="N1746">
            <v>378635668</v>
          </cell>
          <cell r="O1746">
            <v>387924934</v>
          </cell>
          <cell r="R174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10721398</v>
          </cell>
          <cell r="D34">
            <v>11627135</v>
          </cell>
          <cell r="E34">
            <v>905737</v>
          </cell>
        </row>
        <row r="37">
          <cell r="C37">
            <v>30811027</v>
          </cell>
          <cell r="D37">
            <v>34660320</v>
          </cell>
          <cell r="E37">
            <v>3849293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topLeftCell="A3" zoomScaleNormal="100" workbookViewId="0">
      <selection activeCell="G3" sqref="G3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4.710937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9.140625" style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16384" width="9.140625" style="1"/>
  </cols>
  <sheetData>
    <row r="1" spans="1:18" ht="46.5" customHeight="1" x14ac:dyDescent="0.3">
      <c r="A1" s="44" t="str">
        <f>"AZIENDE SOCIO SANITARIE TERRITORIALI - INDICATORI DI BILANCIO " &amp; ([3]Info!$B$5) &amp; " " &amp;[3]Info!$B$3</f>
        <v>AZIENDE SOCIO SANITARIE TERRITORIALI - INDICATORI DI BILANCIO Consuntivo 2022</v>
      </c>
      <c r="B1" s="44"/>
      <c r="C1" s="44"/>
      <c r="D1" s="44"/>
      <c r="E1" s="44"/>
      <c r="F1" s="44"/>
      <c r="G1" s="44"/>
      <c r="H1" s="44"/>
      <c r="I1" s="44"/>
    </row>
    <row r="2" spans="1:18" x14ac:dyDescent="0.3">
      <c r="A2" s="3" t="s">
        <v>50</v>
      </c>
      <c r="B2" s="4" t="str">
        <f>[3]Info!$C$2</f>
        <v>ASST DI MONZA</v>
      </c>
      <c r="G2" s="1" t="s">
        <v>52</v>
      </c>
    </row>
    <row r="4" spans="1:18" ht="50.1" customHeight="1" x14ac:dyDescent="0.3">
      <c r="A4" s="5" t="s">
        <v>0</v>
      </c>
      <c r="C4" s="6" t="str">
        <f>+'[3]NI-San'!N10</f>
        <v>Valore netto al 31/12/2021</v>
      </c>
      <c r="D4" s="7" t="str">
        <f>+'[3]NI-San'!O10</f>
        <v>Valore netto al 31/12/2022</v>
      </c>
      <c r="E4" s="7" t="str">
        <f>'[3]NI-San'!R10</f>
        <v>Prechiusura al ° trimestre 2022</v>
      </c>
      <c r="F4" s="8"/>
      <c r="G4" s="9" t="str">
        <f>+C4</f>
        <v>Valore netto al 31/12/2021</v>
      </c>
      <c r="H4" s="9" t="str">
        <f>+D4</f>
        <v>Valore netto al 31/12/2022</v>
      </c>
      <c r="I4" s="9" t="str">
        <f>E4</f>
        <v>Prechiusura al ° trimestre 2022</v>
      </c>
    </row>
    <row r="5" spans="1:18" ht="16.5" customHeight="1" x14ac:dyDescent="0.3">
      <c r="L5" s="10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1" t="s">
        <v>7</v>
      </c>
    </row>
    <row r="6" spans="1:18" ht="16.5" customHeight="1" x14ac:dyDescent="0.3">
      <c r="A6" s="45" t="s">
        <v>8</v>
      </c>
      <c r="B6" s="12" t="s">
        <v>9</v>
      </c>
      <c r="C6" s="13">
        <f>+'[3]NI-San'!$N$1049+'[3]NI-San'!$N$902+'[3]NI-San'!$N$907+'[3]NI-San'!$N$910+'[3]NI-San'!$N$997+'[3]NI-San'!$N$998+'[3]NI-San'!$N$1000+'[3]NI-San'!$N$1001</f>
        <v>146622458</v>
      </c>
      <c r="D6" s="13">
        <f>+'[3]NI-San'!$O$1049+'[3]NI-San'!$O$902+'[3]NI-San'!$O$907+'[3]NI-San'!$O$910+'[3]NI-San'!$O$997+'[3]NI-San'!$O$998+'[3]NI-San'!$O$1000+'[3]NI-San'!$O$1001</f>
        <v>155080272</v>
      </c>
      <c r="E6" s="13">
        <f>+'[3]NI-San'!$R$1049+'[3]NI-San'!$R$902+'[3]NI-San'!$R$907+'[3]NI-San'!$R$910+'[3]NI-San'!$R$997+'[3]NI-San'!$R$998+'[3]NI-San'!$R$1000+'[3]NI-San'!$R$1001</f>
        <v>0</v>
      </c>
      <c r="F6" s="14"/>
      <c r="G6" s="15">
        <f>IF(C7=0,0,+C6/C7)</f>
        <v>0.41951408557017422</v>
      </c>
      <c r="H6" s="15">
        <f>IF(D7=0,0,+D6/D7)</f>
        <v>0.43273044936927429</v>
      </c>
      <c r="I6" s="15" t="e">
        <f>+E6/E7</f>
        <v>#DIV/0!</v>
      </c>
      <c r="L6" s="10" t="str">
        <f>[2]Info!B2</f>
        <v>716</v>
      </c>
      <c r="M6" s="10" t="str">
        <f>C4</f>
        <v>Valore netto al 31/12/2021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146622458</v>
      </c>
      <c r="Q6" s="17">
        <f>C7</f>
        <v>349505447</v>
      </c>
      <c r="R6" s="11">
        <f>G6</f>
        <v>0.41951408557017422</v>
      </c>
    </row>
    <row r="7" spans="1:18" ht="16.5" customHeight="1" x14ac:dyDescent="0.3">
      <c r="A7" s="45"/>
      <c r="B7" s="18" t="s">
        <v>10</v>
      </c>
      <c r="C7" s="19">
        <f>+'[3]NI-San'!$N$11-'[3]NI-San'!$N$31-'[3]NI-San'!$N$381-'[3]NI-San'!$N$98</f>
        <v>349505447</v>
      </c>
      <c r="D7" s="19">
        <f>+'[3]NI-San'!$O$11-'[3]NI-San'!$O$31-'[3]NI-San'!$O$381-'[3]NI-San'!$O$98</f>
        <v>358376149</v>
      </c>
      <c r="E7" s="19">
        <f>+'[3]NI-San'!$R$11-'[3]NI-San'!$R$31-'[3]NI-San'!$R$381-'[3]NI-San'!$R$98</f>
        <v>0</v>
      </c>
      <c r="F7" s="20"/>
      <c r="G7" s="21"/>
      <c r="H7" s="21"/>
      <c r="I7" s="21"/>
      <c r="L7" s="10" t="str">
        <f t="shared" ref="L7:M22" si="0">L6</f>
        <v>716</v>
      </c>
      <c r="M7" s="10" t="str">
        <f t="shared" si="0"/>
        <v>Valore netto al 31/12/2021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217554228</v>
      </c>
      <c r="Q7" s="17">
        <f>C10</f>
        <v>349505447</v>
      </c>
      <c r="R7" s="11">
        <f>G9</f>
        <v>0.62246305420241421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716</v>
      </c>
      <c r="M8" s="10" t="str">
        <f t="shared" si="0"/>
        <v>Valore netto al 31/12/2021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132836811</v>
      </c>
      <c r="Q8" s="17">
        <f>C13</f>
        <v>349505447</v>
      </c>
      <c r="R8" s="11">
        <f>G12</f>
        <v>0.38007078899688795</v>
      </c>
    </row>
    <row r="9" spans="1:18" ht="16.5" customHeight="1" x14ac:dyDescent="0.3">
      <c r="A9" s="45" t="s">
        <v>11</v>
      </c>
      <c r="B9" s="12" t="s">
        <v>12</v>
      </c>
      <c r="C9" s="25">
        <f>+'[3]NI-San'!$N$401+'[3]NI-San'!$N$499+'[3]NI-San'!$N$1021+'[3]NI-San'!$N$1034+'[3]NI-San'!$N$1384</f>
        <v>217554228</v>
      </c>
      <c r="D9" s="25">
        <f>+'[3]NI-San'!$O$401+'[3]NI-San'!$O$499+'[3]NI-San'!$O$1021+'[3]NI-San'!$O$1034+'[3]NI-San'!$O$1384</f>
        <v>223874840</v>
      </c>
      <c r="E9" s="25">
        <f>+'[3]NI-San'!$R$401+'[3]NI-San'!$R$499+'[3]NI-San'!$R$1021+'[3]NI-San'!$R$1034+'[3]NI-San'!$R$1384</f>
        <v>0</v>
      </c>
      <c r="F9" s="14"/>
      <c r="G9" s="15">
        <f>IF(C10=0,0,+C9/C10)</f>
        <v>0.62246305420241421</v>
      </c>
      <c r="H9" s="15">
        <f>IF(D10=0,0,+D9/D10)</f>
        <v>0.62469235361977171</v>
      </c>
      <c r="I9" s="15" t="e">
        <f>+E9/E10</f>
        <v>#DIV/0!</v>
      </c>
      <c r="L9" s="10" t="str">
        <f t="shared" si="0"/>
        <v>716</v>
      </c>
      <c r="M9" s="10" t="str">
        <f t="shared" si="0"/>
        <v>Valore netto al 31/12/2021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85323423</v>
      </c>
      <c r="Q9" s="17">
        <f>C16</f>
        <v>349505447</v>
      </c>
      <c r="R9" s="11">
        <f>G15</f>
        <v>0.24412616092933168</v>
      </c>
    </row>
    <row r="10" spans="1:18" ht="16.5" customHeight="1" x14ac:dyDescent="0.3">
      <c r="A10" s="45"/>
      <c r="B10" s="18" t="s">
        <v>10</v>
      </c>
      <c r="C10" s="19">
        <f>+C7</f>
        <v>349505447</v>
      </c>
      <c r="D10" s="19">
        <f>+D7</f>
        <v>358376149</v>
      </c>
      <c r="E10" s="19">
        <f>+E7</f>
        <v>0</v>
      </c>
      <c r="F10" s="20"/>
      <c r="G10" s="21"/>
      <c r="H10" s="21"/>
      <c r="I10" s="21"/>
      <c r="L10" s="10" t="str">
        <f t="shared" si="0"/>
        <v>716</v>
      </c>
      <c r="M10" s="10" t="str">
        <f t="shared" si="0"/>
        <v>Valore netto al 31/12/2021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11948626</v>
      </c>
      <c r="Q10" s="17">
        <f>C19</f>
        <v>349505447</v>
      </c>
      <c r="R10" s="11">
        <f>G18</f>
        <v>3.4187238289307691E-2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716</v>
      </c>
      <c r="M11" s="10" t="str">
        <f t="shared" si="0"/>
        <v>Valore netto al 31/12/2021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6974305</v>
      </c>
      <c r="Q11" s="17">
        <f>C22</f>
        <v>349505447</v>
      </c>
      <c r="R11" s="11">
        <f>G21</f>
        <v>1.9954781992281796E-2</v>
      </c>
    </row>
    <row r="12" spans="1:18" ht="16.5" customHeight="1" x14ac:dyDescent="0.3">
      <c r="A12" s="45" t="s">
        <v>13</v>
      </c>
      <c r="B12" s="46" t="s">
        <v>14</v>
      </c>
      <c r="C12" s="47">
        <f>+'[3]NI-San'!N403</f>
        <v>132836811</v>
      </c>
      <c r="D12" s="47">
        <f>+'[3]NI-San'!O403</f>
        <v>131763568</v>
      </c>
      <c r="E12" s="47">
        <f>+'[3]NI-San'!R403</f>
        <v>0</v>
      </c>
      <c r="F12" s="48"/>
      <c r="G12" s="15">
        <f>IF(C13=0,0,+C12/C13)</f>
        <v>0.38007078899688795</v>
      </c>
      <c r="H12" s="15">
        <f>IF(D13=0,0,+D12/D13)</f>
        <v>0.36766835172393125</v>
      </c>
      <c r="I12" s="27" t="e">
        <f>+E12/E13</f>
        <v>#DIV/0!</v>
      </c>
      <c r="L12" s="10" t="str">
        <f t="shared" si="0"/>
        <v>716</v>
      </c>
      <c r="M12" s="10" t="str">
        <f t="shared" si="0"/>
        <v>Valore netto al 31/12/2021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8684427</v>
      </c>
      <c r="Q12" s="17">
        <f>C25</f>
        <v>349505447</v>
      </c>
      <c r="R12" s="11">
        <f>G24</f>
        <v>2.4847758667406405E-2</v>
      </c>
    </row>
    <row r="13" spans="1:18" ht="16.5" customHeight="1" x14ac:dyDescent="0.3">
      <c r="A13" s="45"/>
      <c r="B13" s="28" t="s">
        <v>10</v>
      </c>
      <c r="C13" s="49">
        <f>+C10</f>
        <v>349505447</v>
      </c>
      <c r="D13" s="49">
        <f>+D10</f>
        <v>358376149</v>
      </c>
      <c r="E13" s="49">
        <f>+E10</f>
        <v>0</v>
      </c>
      <c r="F13" s="50"/>
      <c r="G13" s="51"/>
      <c r="H13" s="29"/>
      <c r="I13" s="29"/>
      <c r="L13" s="10" t="str">
        <f t="shared" si="0"/>
        <v>716</v>
      </c>
      <c r="M13" s="10" t="str">
        <f t="shared" si="0"/>
        <v>Valore netto al 31/12/2021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925939</v>
      </c>
      <c r="Q13" s="17">
        <f>C28</f>
        <v>349505447</v>
      </c>
      <c r="R13" s="11">
        <f>G27</f>
        <v>2.6492834602374594E-3</v>
      </c>
    </row>
    <row r="14" spans="1:18" ht="16.5" customHeight="1" x14ac:dyDescent="0.3">
      <c r="A14" s="5"/>
      <c r="B14" s="22"/>
      <c r="C14" s="23"/>
      <c r="D14" s="23"/>
      <c r="E14" s="23"/>
      <c r="G14" s="30"/>
      <c r="H14" s="30"/>
      <c r="I14" s="30"/>
      <c r="L14" s="10" t="str">
        <f t="shared" si="0"/>
        <v>716</v>
      </c>
      <c r="M14" s="10" t="str">
        <f t="shared" si="0"/>
        <v>Valore netto al 31/12/2021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9586514</v>
      </c>
      <c r="Q14" s="17">
        <f>C31</f>
        <v>349505447</v>
      </c>
      <c r="R14" s="11">
        <f>G30</f>
        <v>2.7428797125442224E-2</v>
      </c>
    </row>
    <row r="15" spans="1:18" ht="16.5" customHeight="1" x14ac:dyDescent="0.3">
      <c r="A15" s="45" t="s">
        <v>15</v>
      </c>
      <c r="B15" s="52" t="s">
        <v>16</v>
      </c>
      <c r="C15" s="53">
        <f>SUM('[3]NI-San'!N406:N429)</f>
        <v>85323423</v>
      </c>
      <c r="D15" s="53">
        <f>SUM('[3]NI-San'!O406:O429)</f>
        <v>84373475</v>
      </c>
      <c r="E15" s="53">
        <f>SUM('[3]NI-San'!R406:R429)</f>
        <v>0</v>
      </c>
      <c r="F15" s="54"/>
      <c r="G15" s="15">
        <f>IF(C16=0,0,+C15/C16)</f>
        <v>0.24412616092933168</v>
      </c>
      <c r="H15" s="15">
        <f>IF(D16=0,0,+D15/D16)</f>
        <v>0.23543272964853473</v>
      </c>
      <c r="I15" s="55" t="e">
        <f>+E15/E16</f>
        <v>#DIV/0!</v>
      </c>
      <c r="L15" s="10" t="str">
        <f t="shared" si="0"/>
        <v>716</v>
      </c>
      <c r="M15" s="10" t="str">
        <f t="shared" si="0"/>
        <v>Valore netto al 31/12/2021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8437538</v>
      </c>
      <c r="Q15" s="17">
        <f>C34</f>
        <v>349505447</v>
      </c>
      <c r="R15" s="11">
        <f>G33</f>
        <v>2.4141363381956105E-2</v>
      </c>
    </row>
    <row r="16" spans="1:18" ht="16.5" customHeight="1" x14ac:dyDescent="0.3">
      <c r="A16" s="45"/>
      <c r="B16" s="56" t="s">
        <v>10</v>
      </c>
      <c r="C16" s="57">
        <f>+C13</f>
        <v>349505447</v>
      </c>
      <c r="D16" s="57">
        <f>+D13</f>
        <v>358376149</v>
      </c>
      <c r="E16" s="57">
        <f>+E13</f>
        <v>0</v>
      </c>
      <c r="F16" s="58"/>
      <c r="G16" s="59"/>
      <c r="H16" s="60"/>
      <c r="I16" s="60"/>
      <c r="L16" s="10" t="str">
        <f t="shared" si="0"/>
        <v>716</v>
      </c>
      <c r="M16" s="10" t="str">
        <f t="shared" si="0"/>
        <v>Valore netto al 31/12/2021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30660261</v>
      </c>
      <c r="Q16" s="17">
        <f>C37</f>
        <v>349505447</v>
      </c>
      <c r="R16" s="11">
        <f>G36</f>
        <v>8.7724701469387975E-2</v>
      </c>
    </row>
    <row r="17" spans="1:18" ht="16.5" customHeight="1" x14ac:dyDescent="0.3">
      <c r="A17" s="31"/>
      <c r="B17" s="31"/>
      <c r="C17" s="32"/>
      <c r="D17" s="32"/>
      <c r="E17" s="32"/>
      <c r="F17" s="31"/>
      <c r="G17" s="30"/>
      <c r="H17" s="30"/>
      <c r="I17" s="30"/>
      <c r="L17" s="10" t="str">
        <f t="shared" si="0"/>
        <v>716</v>
      </c>
      <c r="M17" s="10" t="str">
        <f t="shared" si="0"/>
        <v>Valore netto al 31/12/2021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3482929</v>
      </c>
      <c r="Q17" s="17">
        <f>C40</f>
        <v>349505447</v>
      </c>
      <c r="R17" s="11">
        <f>G39</f>
        <v>9.9653067781801975E-3</v>
      </c>
    </row>
    <row r="18" spans="1:18" ht="16.5" customHeight="1" x14ac:dyDescent="0.3">
      <c r="A18" s="45" t="s">
        <v>17</v>
      </c>
      <c r="B18" s="52" t="s">
        <v>18</v>
      </c>
      <c r="C18" s="53">
        <f>+'[3]NI-San'!N435+'[3]NI-San'!N436+'[3]NI-San'!N437</f>
        <v>11948626</v>
      </c>
      <c r="D18" s="53">
        <f>+'[3]NI-San'!O435+'[3]NI-San'!O436+'[3]NI-San'!O437</f>
        <v>11748254</v>
      </c>
      <c r="E18" s="53">
        <f>+'[3]NI-San'!R435+'[3]NI-San'!R436+'[3]NI-San'!R437</f>
        <v>0</v>
      </c>
      <c r="F18" s="54"/>
      <c r="G18" s="15">
        <f>IF(C19=0,0,+C18/C19)</f>
        <v>3.4187238289307691E-2</v>
      </c>
      <c r="H18" s="15">
        <f>IF(D19=0,0,+D18/D19)</f>
        <v>3.278190815092441E-2</v>
      </c>
      <c r="I18" s="55" t="e">
        <f>+E18/E19</f>
        <v>#DIV/0!</v>
      </c>
      <c r="L18" s="10" t="str">
        <f t="shared" si="0"/>
        <v>716</v>
      </c>
      <c r="M18" s="10" t="str">
        <f t="shared" si="0"/>
        <v>Valore netto al 31/12/2021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11502358</v>
      </c>
      <c r="Q18" s="17">
        <f>C43</f>
        <v>349505447</v>
      </c>
      <c r="R18" s="11">
        <f>G42</f>
        <v>3.2910382652777369E-2</v>
      </c>
    </row>
    <row r="19" spans="1:18" ht="16.5" customHeight="1" x14ac:dyDescent="0.3">
      <c r="A19" s="45"/>
      <c r="B19" s="56" t="s">
        <v>10</v>
      </c>
      <c r="C19" s="57">
        <f>+C16</f>
        <v>349505447</v>
      </c>
      <c r="D19" s="57">
        <f>+D16</f>
        <v>358376149</v>
      </c>
      <c r="E19" s="57">
        <f>+E16</f>
        <v>0</v>
      </c>
      <c r="F19" s="58"/>
      <c r="G19" s="59"/>
      <c r="H19" s="60"/>
      <c r="I19" s="60"/>
      <c r="L19" s="10" t="str">
        <f t="shared" si="0"/>
        <v>716</v>
      </c>
      <c r="M19" s="10" t="str">
        <f t="shared" si="0"/>
        <v>Valore netto al 31/12/2021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5330803</v>
      </c>
      <c r="Q19" s="17">
        <f>C46</f>
        <v>349505447</v>
      </c>
      <c r="R19" s="11">
        <f>G45</f>
        <v>1.5252417510963713E-2</v>
      </c>
    </row>
    <row r="20" spans="1:18" ht="16.5" customHeight="1" x14ac:dyDescent="0.3">
      <c r="A20" s="31"/>
      <c r="B20" s="31"/>
      <c r="C20" s="32"/>
      <c r="D20" s="32"/>
      <c r="E20" s="32"/>
      <c r="F20" s="31"/>
      <c r="G20" s="30"/>
      <c r="H20" s="30"/>
      <c r="I20" s="30"/>
      <c r="L20" s="10" t="str">
        <f t="shared" si="0"/>
        <v>716</v>
      </c>
      <c r="M20" s="10" t="str">
        <f t="shared" si="0"/>
        <v>Valore netto al 31/12/2021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 ca="1">C48</f>
        <v>10721398</v>
      </c>
      <c r="Q20" s="17">
        <f>C49</f>
        <v>349505447</v>
      </c>
      <c r="R20" s="11">
        <f ca="1">G48</f>
        <v>3.0675911039520939E-2</v>
      </c>
    </row>
    <row r="21" spans="1:18" ht="16.5" customHeight="1" x14ac:dyDescent="0.3">
      <c r="A21" s="45" t="s">
        <v>19</v>
      </c>
      <c r="B21" s="52" t="s">
        <v>20</v>
      </c>
      <c r="C21" s="53">
        <f>+'[3]NI-San'!N447+'[3]NI-San'!N438</f>
        <v>6974305</v>
      </c>
      <c r="D21" s="53">
        <f>+'[3]NI-San'!O447+'[3]NI-San'!O438</f>
        <v>6263955</v>
      </c>
      <c r="E21" s="53">
        <f>+'[3]NI-San'!R447+'[3]NI-San'!R438</f>
        <v>0</v>
      </c>
      <c r="F21" s="54"/>
      <c r="G21" s="15">
        <f>IF(C22=0,0,+C21/C22)</f>
        <v>1.9954781992281796E-2</v>
      </c>
      <c r="H21" s="15">
        <f>IF(D22=0,0,+D21/D22)</f>
        <v>1.7478716196595995E-2</v>
      </c>
      <c r="I21" s="55" t="e">
        <f>+E21/E22</f>
        <v>#DIV/0!</v>
      </c>
      <c r="L21" s="10" t="str">
        <f t="shared" si="0"/>
        <v>716</v>
      </c>
      <c r="M21" s="10" t="str">
        <f t="shared" si="0"/>
        <v>Valore netto al 31/12/2021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398003795</v>
      </c>
      <c r="Q21" s="17">
        <f>C52</f>
        <v>349505447</v>
      </c>
      <c r="R21" s="11">
        <f>G51</f>
        <v>1.1387627815711838</v>
      </c>
    </row>
    <row r="22" spans="1:18" ht="16.5" customHeight="1" x14ac:dyDescent="0.3">
      <c r="A22" s="45"/>
      <c r="B22" s="56" t="s">
        <v>10</v>
      </c>
      <c r="C22" s="57">
        <f>+C19</f>
        <v>349505447</v>
      </c>
      <c r="D22" s="57">
        <f>+D19</f>
        <v>358376149</v>
      </c>
      <c r="E22" s="57">
        <f>+E19</f>
        <v>0</v>
      </c>
      <c r="F22" s="58"/>
      <c r="G22" s="59"/>
      <c r="H22" s="60"/>
      <c r="I22" s="60"/>
      <c r="L22" s="10" t="str">
        <f t="shared" si="0"/>
        <v>716</v>
      </c>
      <c r="M22" s="10" t="str">
        <f t="shared" si="0"/>
        <v>Valore netto al 31/12/2021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398003795</v>
      </c>
      <c r="Q22" s="17">
        <f>C55</f>
        <v>378635668</v>
      </c>
      <c r="R22" s="11">
        <f>G54</f>
        <v>1.051152410184452</v>
      </c>
    </row>
    <row r="23" spans="1:18" ht="16.5" customHeight="1" x14ac:dyDescent="0.3">
      <c r="A23" s="31"/>
      <c r="B23" s="31"/>
      <c r="C23" s="32"/>
      <c r="D23" s="32"/>
      <c r="E23" s="32"/>
      <c r="F23" s="31"/>
      <c r="G23" s="30"/>
      <c r="H23" s="30"/>
      <c r="I23" s="30"/>
      <c r="L23" s="10" t="str">
        <f t="shared" ref="L23:M38" si="1">L22</f>
        <v>716</v>
      </c>
      <c r="M23" s="10" t="str">
        <f t="shared" si="1"/>
        <v>Valore netto al 31/12/2021</v>
      </c>
      <c r="N23" s="10" t="e">
        <f>LEFT(#REF!,12)</f>
        <v>#REF!</v>
      </c>
      <c r="O23" s="10" t="e">
        <f>#REF!&amp;" / "&amp;#REF!</f>
        <v>#REF!</v>
      </c>
      <c r="P23" s="16" t="e">
        <f>#REF!</f>
        <v>#REF!</v>
      </c>
      <c r="Q23" s="17" t="e">
        <f>#REF!</f>
        <v>#REF!</v>
      </c>
      <c r="R23" s="11" t="e">
        <f>#REF!</f>
        <v>#REF!</v>
      </c>
    </row>
    <row r="24" spans="1:18" ht="16.5" customHeight="1" x14ac:dyDescent="0.3">
      <c r="A24" s="45" t="s">
        <v>21</v>
      </c>
      <c r="B24" s="52" t="s">
        <v>22</v>
      </c>
      <c r="C24" s="53">
        <f>+'[3]NI-San'!N451+'[3]NI-San'!N452+'[3]NI-San'!N453+'[3]NI-San'!N454</f>
        <v>8684427</v>
      </c>
      <c r="D24" s="53">
        <f>+'[3]NI-San'!O451+'[3]NI-San'!O452+'[3]NI-San'!O453+'[3]NI-San'!O454</f>
        <v>8606138</v>
      </c>
      <c r="E24" s="53">
        <f>+'[3]NI-San'!R451+'[3]NI-San'!R452+'[3]NI-San'!R453+'[3]NI-San'!R454</f>
        <v>0</v>
      </c>
      <c r="F24" s="54"/>
      <c r="G24" s="15">
        <f>IF(C25=0,0,+C24/C25)</f>
        <v>2.4847758667406405E-2</v>
      </c>
      <c r="H24" s="15">
        <f>IF(D25=0,0,+D24/D25)</f>
        <v>2.4014259944514331E-2</v>
      </c>
      <c r="I24" s="55" t="e">
        <f>+E24/E25</f>
        <v>#DIV/0!</v>
      </c>
      <c r="L24" s="10" t="str">
        <f t="shared" si="1"/>
        <v>716</v>
      </c>
      <c r="M24" s="10" t="str">
        <f>D4</f>
        <v>Valore netto al 31/12/2022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155080272</v>
      </c>
      <c r="Q24" s="17">
        <f>D7</f>
        <v>358376149</v>
      </c>
      <c r="R24" s="11">
        <f>H6</f>
        <v>0.43273044936927429</v>
      </c>
    </row>
    <row r="25" spans="1:18" ht="16.5" customHeight="1" x14ac:dyDescent="0.3">
      <c r="A25" s="45"/>
      <c r="B25" s="56" t="s">
        <v>10</v>
      </c>
      <c r="C25" s="57">
        <f>+C22</f>
        <v>349505447</v>
      </c>
      <c r="D25" s="57">
        <f>+D22</f>
        <v>358376149</v>
      </c>
      <c r="E25" s="57">
        <f>+E22</f>
        <v>0</v>
      </c>
      <c r="F25" s="58"/>
      <c r="G25" s="59"/>
      <c r="H25" s="60"/>
      <c r="I25" s="60"/>
      <c r="L25" s="10" t="str">
        <f t="shared" si="1"/>
        <v>716</v>
      </c>
      <c r="M25" s="10" t="str">
        <f t="shared" si="1"/>
        <v>Valore netto al 31/12/2022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223874840</v>
      </c>
      <c r="Q25" s="17">
        <f>D10</f>
        <v>358376149</v>
      </c>
      <c r="R25" s="11">
        <f>H9</f>
        <v>0.62469235361977171</v>
      </c>
    </row>
    <row r="26" spans="1:18" ht="16.5" customHeight="1" x14ac:dyDescent="0.3">
      <c r="A26" s="33"/>
      <c r="B26" s="34"/>
      <c r="C26" s="35"/>
      <c r="D26" s="35"/>
      <c r="E26" s="35"/>
      <c r="F26" s="36"/>
      <c r="G26" s="30"/>
      <c r="H26" s="30"/>
      <c r="I26" s="30"/>
      <c r="L26" s="10" t="str">
        <f t="shared" si="1"/>
        <v>716</v>
      </c>
      <c r="M26" s="10" t="str">
        <f t="shared" si="1"/>
        <v>Valore netto al 31/12/2022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131763568</v>
      </c>
      <c r="Q26" s="17">
        <f>D13</f>
        <v>358376149</v>
      </c>
      <c r="R26" s="11">
        <f>H12</f>
        <v>0.36766835172393125</v>
      </c>
    </row>
    <row r="27" spans="1:18" ht="16.5" customHeight="1" x14ac:dyDescent="0.3">
      <c r="A27" s="45" t="s">
        <v>23</v>
      </c>
      <c r="B27" s="46" t="s">
        <v>24</v>
      </c>
      <c r="C27" s="47">
        <f>+'[3]NI-San'!N478</f>
        <v>925939</v>
      </c>
      <c r="D27" s="47">
        <f>+'[3]NI-San'!O478</f>
        <v>1102198</v>
      </c>
      <c r="E27" s="47">
        <f>+'[3]NI-San'!R478</f>
        <v>0</v>
      </c>
      <c r="F27" s="48"/>
      <c r="G27" s="15">
        <f>IF(C28=0,0,+C27/C28)</f>
        <v>2.6492834602374594E-3</v>
      </c>
      <c r="H27" s="15">
        <f>IF(D28=0,0,+D27/D28)</f>
        <v>3.0755339133910946E-3</v>
      </c>
      <c r="I27" s="27" t="e">
        <f>+E27/E28</f>
        <v>#DIV/0!</v>
      </c>
      <c r="L27" s="10" t="str">
        <f t="shared" si="1"/>
        <v>716</v>
      </c>
      <c r="M27" s="10" t="str">
        <f t="shared" si="1"/>
        <v>Valore netto al 31/12/2022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84373475</v>
      </c>
      <c r="Q27" s="17">
        <f>D16</f>
        <v>358376149</v>
      </c>
      <c r="R27" s="11">
        <f>H15</f>
        <v>0.23543272964853473</v>
      </c>
    </row>
    <row r="28" spans="1:18" ht="16.5" customHeight="1" x14ac:dyDescent="0.3">
      <c r="A28" s="45"/>
      <c r="B28" s="28" t="s">
        <v>10</v>
      </c>
      <c r="C28" s="49">
        <f>+C25</f>
        <v>349505447</v>
      </c>
      <c r="D28" s="49">
        <f>+D25</f>
        <v>358376149</v>
      </c>
      <c r="E28" s="49">
        <f>+E25</f>
        <v>0</v>
      </c>
      <c r="F28" s="50"/>
      <c r="G28" s="51"/>
      <c r="H28" s="29"/>
      <c r="I28" s="29"/>
      <c r="L28" s="10" t="str">
        <f t="shared" si="1"/>
        <v>716</v>
      </c>
      <c r="M28" s="10" t="str">
        <f t="shared" si="1"/>
        <v>Valore netto al 31/12/2022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11748254</v>
      </c>
      <c r="Q28" s="17">
        <f>D19</f>
        <v>358376149</v>
      </c>
      <c r="R28" s="11">
        <f>H18</f>
        <v>3.278190815092441E-2</v>
      </c>
    </row>
    <row r="29" spans="1:18" ht="16.5" customHeight="1" x14ac:dyDescent="0.3">
      <c r="A29" s="5"/>
      <c r="B29" s="22"/>
      <c r="C29" s="23"/>
      <c r="D29" s="23"/>
      <c r="E29" s="23"/>
      <c r="G29" s="30"/>
      <c r="H29" s="30"/>
      <c r="I29" s="30"/>
      <c r="L29" s="10" t="str">
        <f t="shared" si="1"/>
        <v>716</v>
      </c>
      <c r="M29" s="10" t="str">
        <f t="shared" si="1"/>
        <v>Valore netto al 31/12/2022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6263955</v>
      </c>
      <c r="Q29" s="17">
        <f>D22</f>
        <v>358376149</v>
      </c>
      <c r="R29" s="11">
        <f>H21</f>
        <v>1.7478716196595995E-2</v>
      </c>
    </row>
    <row r="30" spans="1:18" ht="16.5" customHeight="1" x14ac:dyDescent="0.3">
      <c r="A30" s="45" t="s">
        <v>25</v>
      </c>
      <c r="B30" s="46" t="s">
        <v>26</v>
      </c>
      <c r="C30" s="61">
        <f>+'[3]NI-San'!N889</f>
        <v>9586514</v>
      </c>
      <c r="D30" s="61">
        <f>+'[3]NI-San'!O889</f>
        <v>6958412</v>
      </c>
      <c r="E30" s="61">
        <f>+'[3]NI-San'!R889</f>
        <v>0</v>
      </c>
      <c r="F30" s="48"/>
      <c r="G30" s="15">
        <f>IF(C31=0,0,+C30/C31)</f>
        <v>2.7428797125442224E-2</v>
      </c>
      <c r="H30" s="15">
        <f>IF(D31=0,0,+D30/D31)</f>
        <v>1.9416504193754257E-2</v>
      </c>
      <c r="I30" s="27" t="e">
        <f>+E30/E31</f>
        <v>#DIV/0!</v>
      </c>
      <c r="L30" s="10" t="str">
        <f t="shared" si="1"/>
        <v>716</v>
      </c>
      <c r="M30" s="10" t="str">
        <f t="shared" si="1"/>
        <v>Valore netto al 31/12/2022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8606138</v>
      </c>
      <c r="Q30" s="17">
        <f>D25</f>
        <v>358376149</v>
      </c>
      <c r="R30" s="11">
        <f>H24</f>
        <v>2.4014259944514331E-2</v>
      </c>
    </row>
    <row r="31" spans="1:18" ht="16.5" customHeight="1" x14ac:dyDescent="0.3">
      <c r="A31" s="45"/>
      <c r="B31" s="28" t="s">
        <v>10</v>
      </c>
      <c r="C31" s="49">
        <f>+C28</f>
        <v>349505447</v>
      </c>
      <c r="D31" s="49">
        <f>+D28</f>
        <v>358376149</v>
      </c>
      <c r="E31" s="49">
        <f>+E28</f>
        <v>0</v>
      </c>
      <c r="F31" s="50"/>
      <c r="G31" s="51"/>
      <c r="H31" s="29"/>
      <c r="I31" s="29"/>
      <c r="L31" s="10" t="str">
        <f t="shared" si="1"/>
        <v>716</v>
      </c>
      <c r="M31" s="10" t="str">
        <f t="shared" si="1"/>
        <v>Valore netto al 31/12/2022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1102198</v>
      </c>
      <c r="Q31" s="17">
        <f>D28</f>
        <v>358376149</v>
      </c>
      <c r="R31" s="11">
        <f>H27</f>
        <v>3.0755339133910946E-3</v>
      </c>
    </row>
    <row r="32" spans="1:18" ht="16.5" customHeight="1" x14ac:dyDescent="0.3">
      <c r="A32" s="5"/>
      <c r="B32" s="22"/>
      <c r="C32" s="23"/>
      <c r="D32" s="23"/>
      <c r="E32" s="23"/>
      <c r="G32" s="30"/>
      <c r="H32" s="30"/>
      <c r="I32" s="30"/>
      <c r="L32" s="10" t="str">
        <f t="shared" si="1"/>
        <v>716</v>
      </c>
      <c r="M32" s="10" t="str">
        <f t="shared" si="1"/>
        <v>Valore netto al 31/12/2022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6958412</v>
      </c>
      <c r="Q32" s="17">
        <f>D31</f>
        <v>358376149</v>
      </c>
      <c r="R32" s="11">
        <f>H30</f>
        <v>1.9416504193754257E-2</v>
      </c>
    </row>
    <row r="33" spans="1:18" ht="16.5" customHeight="1" x14ac:dyDescent="0.3">
      <c r="A33" s="45" t="s">
        <v>27</v>
      </c>
      <c r="B33" s="46" t="s">
        <v>28</v>
      </c>
      <c r="C33" s="61">
        <f>+'[3]NI-San'!N921</f>
        <v>8437538</v>
      </c>
      <c r="D33" s="61">
        <f>+'[3]NI-San'!O921</f>
        <v>9792561</v>
      </c>
      <c r="E33" s="61">
        <f>+'[3]NI-San'!R921</f>
        <v>0</v>
      </c>
      <c r="F33" s="48"/>
      <c r="G33" s="15">
        <f>IF(C34=0,0,+C33/C34)</f>
        <v>2.4141363381956105E-2</v>
      </c>
      <c r="H33" s="15">
        <f>IF(D34=0,0,+D33/D34)</f>
        <v>2.7324812288219549E-2</v>
      </c>
      <c r="I33" s="27" t="e">
        <f>+E33/E34</f>
        <v>#DIV/0!</v>
      </c>
      <c r="L33" s="10" t="str">
        <f t="shared" si="1"/>
        <v>716</v>
      </c>
      <c r="M33" s="10" t="str">
        <f t="shared" si="1"/>
        <v>Valore netto al 31/12/2022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9792561</v>
      </c>
      <c r="Q33" s="17">
        <f>D34</f>
        <v>358376149</v>
      </c>
      <c r="R33" s="11">
        <f>H33</f>
        <v>2.7324812288219549E-2</v>
      </c>
    </row>
    <row r="34" spans="1:18" ht="16.5" customHeight="1" x14ac:dyDescent="0.3">
      <c r="A34" s="45"/>
      <c r="B34" s="28" t="s">
        <v>10</v>
      </c>
      <c r="C34" s="49">
        <f>+C31</f>
        <v>349505447</v>
      </c>
      <c r="D34" s="49">
        <f>+D31</f>
        <v>358376149</v>
      </c>
      <c r="E34" s="49">
        <f>+E31</f>
        <v>0</v>
      </c>
      <c r="F34" s="50"/>
      <c r="G34" s="51"/>
      <c r="H34" s="29"/>
      <c r="I34" s="29"/>
      <c r="L34" s="10" t="str">
        <f t="shared" si="1"/>
        <v>716</v>
      </c>
      <c r="M34" s="10" t="str">
        <f t="shared" si="1"/>
        <v>Valore netto al 31/12/2022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39006749</v>
      </c>
      <c r="Q34" s="17">
        <f>D37</f>
        <v>358376149</v>
      </c>
      <c r="R34" s="11">
        <f>H36</f>
        <v>0.10884303854718859</v>
      </c>
    </row>
    <row r="35" spans="1:18" ht="16.5" customHeight="1" x14ac:dyDescent="0.3">
      <c r="A35" s="5"/>
      <c r="B35" s="22"/>
      <c r="C35" s="23"/>
      <c r="D35" s="23"/>
      <c r="E35" s="23"/>
      <c r="G35" s="30"/>
      <c r="H35" s="30"/>
      <c r="I35" s="30"/>
      <c r="L35" s="10" t="str">
        <f t="shared" si="1"/>
        <v>716</v>
      </c>
      <c r="M35" s="10" t="str">
        <f t="shared" si="1"/>
        <v>Valore netto al 31/12/2022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2443008</v>
      </c>
      <c r="Q35" s="17">
        <f>D40</f>
        <v>358376149</v>
      </c>
      <c r="R35" s="11">
        <f>H39</f>
        <v>6.8168822250500825E-3</v>
      </c>
    </row>
    <row r="36" spans="1:18" ht="16.5" customHeight="1" x14ac:dyDescent="0.3">
      <c r="A36" s="45" t="s">
        <v>29</v>
      </c>
      <c r="B36" s="46" t="s">
        <v>30</v>
      </c>
      <c r="C36" s="47">
        <f>+'[3]NI-San'!N959</f>
        <v>30660261</v>
      </c>
      <c r="D36" s="47">
        <f>+'[3]NI-San'!O959</f>
        <v>39006749</v>
      </c>
      <c r="E36" s="47">
        <f>+'[3]NI-San'!R959</f>
        <v>0</v>
      </c>
      <c r="F36" s="48"/>
      <c r="G36" s="15">
        <f>IF(C37=0,0,+C36/C37)</f>
        <v>8.7724701469387975E-2</v>
      </c>
      <c r="H36" s="15">
        <f>IF(D37=0,0,+D36/D37)</f>
        <v>0.10884303854718859</v>
      </c>
      <c r="I36" s="27" t="e">
        <f>+E36/E37</f>
        <v>#DIV/0!</v>
      </c>
      <c r="L36" s="10" t="str">
        <f t="shared" si="1"/>
        <v>716</v>
      </c>
      <c r="M36" s="10" t="str">
        <f t="shared" si="1"/>
        <v>Valore netto al 31/12/2022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12456003</v>
      </c>
      <c r="Q36" s="17">
        <f>D43</f>
        <v>358376149</v>
      </c>
      <c r="R36" s="11">
        <f>H42</f>
        <v>3.4756785669907961E-2</v>
      </c>
    </row>
    <row r="37" spans="1:18" ht="16.5" customHeight="1" x14ac:dyDescent="0.3">
      <c r="A37" s="45"/>
      <c r="B37" s="28" t="s">
        <v>10</v>
      </c>
      <c r="C37" s="49">
        <f>+C34</f>
        <v>349505447</v>
      </c>
      <c r="D37" s="49">
        <f>+D34</f>
        <v>358376149</v>
      </c>
      <c r="E37" s="49">
        <f>+E34</f>
        <v>0</v>
      </c>
      <c r="F37" s="50"/>
      <c r="G37" s="51"/>
      <c r="H37" s="29"/>
      <c r="I37" s="29"/>
      <c r="L37" s="10" t="str">
        <f t="shared" si="1"/>
        <v>716</v>
      </c>
      <c r="M37" s="10" t="str">
        <f t="shared" si="1"/>
        <v>Valore netto al 31/12/2022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4899359</v>
      </c>
      <c r="Q37" s="17">
        <f>D46</f>
        <v>358376149</v>
      </c>
      <c r="R37" s="11">
        <f>H45</f>
        <v>1.3670996280503032E-2</v>
      </c>
    </row>
    <row r="38" spans="1:18" ht="16.5" customHeight="1" x14ac:dyDescent="0.3">
      <c r="A38" s="5"/>
      <c r="B38" s="22"/>
      <c r="C38" s="23"/>
      <c r="D38" s="23"/>
      <c r="E38" s="23"/>
      <c r="G38" s="30"/>
      <c r="H38" s="30"/>
      <c r="I38" s="30"/>
      <c r="L38" s="10" t="str">
        <f t="shared" si="1"/>
        <v>716</v>
      </c>
      <c r="M38" s="10" t="str">
        <f>M37</f>
        <v>Valore netto al 31/12/2022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 ca="1">D48</f>
        <v>11627135</v>
      </c>
      <c r="Q38" s="17">
        <f>D49</f>
        <v>358376149</v>
      </c>
      <c r="R38" s="11">
        <f ca="1">H48</f>
        <v>3.2443942021375981E-2</v>
      </c>
    </row>
    <row r="39" spans="1:18" ht="16.5" customHeight="1" x14ac:dyDescent="0.3">
      <c r="A39" s="62" t="s">
        <v>31</v>
      </c>
      <c r="B39" s="46" t="s">
        <v>32</v>
      </c>
      <c r="C39" s="61">
        <f>+'[3]NI-San'!N988</f>
        <v>3482929</v>
      </c>
      <c r="D39" s="61">
        <f>+'[3]NI-San'!O988</f>
        <v>2443008</v>
      </c>
      <c r="E39" s="61">
        <f>+'[3]NI-San'!R988</f>
        <v>0</v>
      </c>
      <c r="F39" s="48"/>
      <c r="G39" s="15">
        <f>IF(C40=0,0,+C39/C40)</f>
        <v>9.9653067781801975E-3</v>
      </c>
      <c r="H39" s="15">
        <f>IF(D40=0,0,+D39/D40)</f>
        <v>6.8168822250500825E-3</v>
      </c>
      <c r="I39" s="27" t="e">
        <f>+E39/E40</f>
        <v>#DIV/0!</v>
      </c>
      <c r="L39" s="10" t="str">
        <f t="shared" ref="L39:L41" si="3">L38</f>
        <v>716</v>
      </c>
      <c r="M39" s="10" t="str">
        <f>M38</f>
        <v>Valore netto al 31/12/2022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415238223</v>
      </c>
      <c r="Q39" s="17">
        <f>D52</f>
        <v>358376149</v>
      </c>
      <c r="R39" s="11">
        <f>H51</f>
        <v>1.1586658993871828</v>
      </c>
    </row>
    <row r="40" spans="1:18" ht="16.5" customHeight="1" x14ac:dyDescent="0.3">
      <c r="A40" s="63"/>
      <c r="B40" s="28" t="s">
        <v>10</v>
      </c>
      <c r="C40" s="49">
        <f>+C37</f>
        <v>349505447</v>
      </c>
      <c r="D40" s="49">
        <f>+D37</f>
        <v>358376149</v>
      </c>
      <c r="E40" s="49">
        <f>+E37</f>
        <v>0</v>
      </c>
      <c r="F40" s="50"/>
      <c r="G40" s="51"/>
      <c r="H40" s="29"/>
      <c r="I40" s="29"/>
      <c r="L40" s="10" t="str">
        <f t="shared" si="3"/>
        <v>716</v>
      </c>
      <c r="M40" s="10" t="str">
        <f>M39</f>
        <v>Valore netto al 31/12/2022</v>
      </c>
      <c r="N40" s="10" t="str">
        <f t="shared" ref="N40:O41" si="4">N22</f>
        <v>Indicatore 4</v>
      </c>
      <c r="O40" s="10" t="str">
        <f t="shared" si="4"/>
        <v>Costi caratteristici / Totale costi al netto amm.ti sterilizzati</v>
      </c>
      <c r="P40" s="16">
        <f>D54</f>
        <v>415238223</v>
      </c>
      <c r="Q40" s="17">
        <f>D55</f>
        <v>387924934</v>
      </c>
      <c r="R40" s="11">
        <f>H54</f>
        <v>1.0704086966474808</v>
      </c>
    </row>
    <row r="41" spans="1:18" ht="16.5" customHeight="1" x14ac:dyDescent="0.3">
      <c r="A41" s="5"/>
      <c r="B41" s="22"/>
      <c r="C41" s="23"/>
      <c r="D41" s="23"/>
      <c r="E41" s="23"/>
      <c r="G41" s="30"/>
      <c r="H41" s="30"/>
      <c r="I41" s="30"/>
      <c r="L41" s="10" t="str">
        <f t="shared" si="3"/>
        <v>716</v>
      </c>
      <c r="M41" s="10" t="str">
        <f>M40</f>
        <v>Valore netto al 31/12/2022</v>
      </c>
      <c r="N41" s="10" t="e">
        <f t="shared" si="4"/>
        <v>#REF!</v>
      </c>
      <c r="O41" s="10" t="e">
        <f t="shared" si="4"/>
        <v>#REF!</v>
      </c>
      <c r="P41" s="16" t="e">
        <f>#REF!</f>
        <v>#REF!</v>
      </c>
      <c r="Q41" s="17" t="e">
        <f>#REF!</f>
        <v>#REF!</v>
      </c>
      <c r="R41" s="11" t="e">
        <f>#REF!</f>
        <v>#REF!</v>
      </c>
    </row>
    <row r="42" spans="1:18" ht="16.5" customHeight="1" x14ac:dyDescent="0.3">
      <c r="A42" s="62" t="s">
        <v>33</v>
      </c>
      <c r="B42" s="46" t="s">
        <v>34</v>
      </c>
      <c r="C42" s="61">
        <f>+'[3]NI-San'!N1021</f>
        <v>11502358</v>
      </c>
      <c r="D42" s="61">
        <f>+'[3]NI-San'!O1021</f>
        <v>12456003</v>
      </c>
      <c r="E42" s="61">
        <f>+'[3]NI-San'!R1021</f>
        <v>0</v>
      </c>
      <c r="F42" s="48"/>
      <c r="G42" s="15">
        <f>IF(C43=0,0,+C42/C43)</f>
        <v>3.2910382652777369E-2</v>
      </c>
      <c r="H42" s="15">
        <f>IF(D43=0,0,+D42/D43)</f>
        <v>3.4756785669907961E-2</v>
      </c>
      <c r="I42" s="27" t="e">
        <f>+E42/E43</f>
        <v>#DIV/0!</v>
      </c>
      <c r="L42" s="10"/>
      <c r="M42" s="10"/>
      <c r="N42" s="10"/>
      <c r="O42" s="10"/>
      <c r="P42" s="16"/>
      <c r="Q42" s="17"/>
      <c r="R42" s="11"/>
    </row>
    <row r="43" spans="1:18" ht="16.5" customHeight="1" x14ac:dyDescent="0.3">
      <c r="A43" s="63"/>
      <c r="B43" s="28" t="s">
        <v>10</v>
      </c>
      <c r="C43" s="49">
        <f>+C40</f>
        <v>349505447</v>
      </c>
      <c r="D43" s="49">
        <f>+D40</f>
        <v>358376149</v>
      </c>
      <c r="E43" s="49">
        <f>+E40</f>
        <v>0</v>
      </c>
      <c r="F43" s="50"/>
      <c r="G43" s="51"/>
      <c r="H43" s="29"/>
      <c r="I43" s="29"/>
      <c r="L43" s="10"/>
      <c r="M43" s="10"/>
      <c r="N43" s="10"/>
      <c r="O43" s="10"/>
      <c r="P43" s="16"/>
      <c r="Q43" s="17"/>
      <c r="R43" s="11"/>
    </row>
    <row r="44" spans="1:18" ht="16.5" customHeight="1" x14ac:dyDescent="0.3">
      <c r="A44" s="5"/>
      <c r="B44" s="22"/>
      <c r="C44" s="23"/>
      <c r="D44" s="23"/>
      <c r="E44" s="23"/>
      <c r="G44" s="30"/>
      <c r="H44" s="30"/>
      <c r="I44" s="30"/>
    </row>
    <row r="45" spans="1:18" ht="16.5" customHeight="1" x14ac:dyDescent="0.3">
      <c r="A45" s="62" t="s">
        <v>35</v>
      </c>
      <c r="B45" s="46" t="s">
        <v>36</v>
      </c>
      <c r="C45" s="47">
        <f>+'[3]NI-San'!N1034</f>
        <v>5330803</v>
      </c>
      <c r="D45" s="47">
        <f>+'[3]NI-San'!O1034</f>
        <v>4899359</v>
      </c>
      <c r="E45" s="47">
        <f>+'[3]NI-San'!R1034</f>
        <v>0</v>
      </c>
      <c r="F45" s="48"/>
      <c r="G45" s="15">
        <f>IF(C46=0,0,+C45/C46)</f>
        <v>1.5252417510963713E-2</v>
      </c>
      <c r="H45" s="15">
        <f>IF(D46=0,0,+D45/D46)</f>
        <v>1.3670996280503032E-2</v>
      </c>
      <c r="I45" s="27" t="e">
        <f>+E45/E46</f>
        <v>#DIV/0!</v>
      </c>
      <c r="L45" s="10"/>
      <c r="M45" s="10"/>
      <c r="N45" s="10"/>
      <c r="O45" s="10"/>
      <c r="P45" s="16"/>
      <c r="Q45" s="17"/>
      <c r="R45" s="11"/>
    </row>
    <row r="46" spans="1:18" ht="16.5" customHeight="1" x14ac:dyDescent="0.3">
      <c r="A46" s="63"/>
      <c r="B46" s="28" t="s">
        <v>10</v>
      </c>
      <c r="C46" s="49">
        <f>+C43</f>
        <v>349505447</v>
      </c>
      <c r="D46" s="49">
        <f>+D43</f>
        <v>358376149</v>
      </c>
      <c r="E46" s="49">
        <f>+E43</f>
        <v>0</v>
      </c>
      <c r="F46" s="50"/>
      <c r="G46" s="51"/>
      <c r="H46" s="29"/>
      <c r="I46" s="29"/>
      <c r="L46" s="10"/>
      <c r="M46" s="10"/>
      <c r="N46" s="10"/>
      <c r="O46" s="10"/>
      <c r="P46" s="16"/>
      <c r="Q46" s="17"/>
      <c r="R46" s="11"/>
    </row>
    <row r="47" spans="1:18" ht="16.5" customHeight="1" x14ac:dyDescent="0.3">
      <c r="A47" s="37"/>
      <c r="B47" s="38"/>
      <c r="C47" s="39"/>
      <c r="D47" s="39"/>
      <c r="E47" s="39"/>
      <c r="F47" s="40"/>
      <c r="G47" s="30"/>
      <c r="H47" s="30"/>
      <c r="I47" s="30"/>
    </row>
    <row r="48" spans="1:18" ht="16.5" customHeight="1" x14ac:dyDescent="0.3">
      <c r="A48" s="62" t="s">
        <v>37</v>
      </c>
      <c r="B48" s="46" t="s">
        <v>38</v>
      </c>
      <c r="C48" s="47">
        <f ca="1">[3]SKASST_TOT!C$34</f>
        <v>10721398</v>
      </c>
      <c r="D48" s="47">
        <f ca="1">[3]SKASST_TOT!D$34</f>
        <v>11627135</v>
      </c>
      <c r="E48" s="47">
        <f ca="1">[3]SKASST_TOT!E$34</f>
        <v>905737</v>
      </c>
      <c r="F48" s="48"/>
      <c r="G48" s="15">
        <f ca="1">IF(C49=0,0,+C48/C49)</f>
        <v>3.0675911039520939E-2</v>
      </c>
      <c r="H48" s="15">
        <f ca="1">IF(D49=0,0,+D48/D49)</f>
        <v>3.2443942021375981E-2</v>
      </c>
      <c r="I48" s="27" t="e">
        <f ca="1">+E48/E49</f>
        <v>#DIV/0!</v>
      </c>
      <c r="L48" s="10"/>
      <c r="M48" s="10"/>
      <c r="N48" s="10"/>
      <c r="O48" s="10"/>
      <c r="P48" s="16"/>
      <c r="Q48" s="17"/>
      <c r="R48" s="11"/>
    </row>
    <row r="49" spans="1:18" ht="16.5" customHeight="1" x14ac:dyDescent="0.3">
      <c r="A49" s="63"/>
      <c r="B49" s="28" t="s">
        <v>10</v>
      </c>
      <c r="C49" s="49">
        <f>+C46</f>
        <v>349505447</v>
      </c>
      <c r="D49" s="49">
        <f>+D46</f>
        <v>358376149</v>
      </c>
      <c r="E49" s="49">
        <f>+E46</f>
        <v>0</v>
      </c>
      <c r="F49" s="50"/>
      <c r="G49" s="51"/>
      <c r="H49" s="29"/>
      <c r="I49" s="29"/>
      <c r="L49" s="10"/>
      <c r="M49" s="10"/>
      <c r="N49" s="10"/>
      <c r="O49" s="10"/>
      <c r="P49" s="16"/>
      <c r="Q49" s="17"/>
      <c r="R49" s="11"/>
    </row>
    <row r="50" spans="1:18" ht="16.5" customHeight="1" x14ac:dyDescent="0.3">
      <c r="B50" s="28"/>
      <c r="C50" s="23"/>
      <c r="D50" s="23"/>
      <c r="E50" s="23"/>
      <c r="G50" s="26"/>
      <c r="H50" s="26"/>
      <c r="I50" s="26"/>
    </row>
    <row r="51" spans="1:18" ht="16.5" customHeight="1" x14ac:dyDescent="0.3">
      <c r="A51" s="41" t="s">
        <v>39</v>
      </c>
      <c r="B51" s="12" t="s">
        <v>40</v>
      </c>
      <c r="C51" s="13">
        <f>+'[3]NI-San'!N397+'[3]NI-San'!N1607+'[3]NI-San'!N1729</f>
        <v>398003795</v>
      </c>
      <c r="D51" s="13">
        <f>+'[3]NI-San'!O397+'[3]NI-San'!O1607+'[3]NI-San'!O1729</f>
        <v>415238223</v>
      </c>
      <c r="E51" s="13">
        <f>+'[3]NI-San'!R397+'[3]NI-San'!R1607+'[3]NI-San'!R1729</f>
        <v>0</v>
      </c>
      <c r="F51" s="14"/>
      <c r="G51" s="15">
        <f>IF(C52=0,0,+C51/C52)</f>
        <v>1.1387627815711838</v>
      </c>
      <c r="H51" s="15">
        <f>IF(D52=0,0,+D51/D52)</f>
        <v>1.1586658993871828</v>
      </c>
      <c r="I51" s="15" t="e">
        <f>+E51/E52</f>
        <v>#DIV/0!</v>
      </c>
    </row>
    <row r="52" spans="1:18" ht="16.5" customHeight="1" x14ac:dyDescent="0.3">
      <c r="A52" s="42"/>
      <c r="B52" s="18" t="s">
        <v>10</v>
      </c>
      <c r="C52" s="19">
        <f>+C46</f>
        <v>349505447</v>
      </c>
      <c r="D52" s="19">
        <f>+D46</f>
        <v>358376149</v>
      </c>
      <c r="E52" s="19">
        <f>+E46</f>
        <v>0</v>
      </c>
      <c r="F52" s="20"/>
      <c r="G52" s="21"/>
      <c r="H52" s="21"/>
      <c r="I52" s="21"/>
    </row>
    <row r="53" spans="1:18" ht="16.5" customHeight="1" x14ac:dyDescent="0.3">
      <c r="B53" s="22"/>
      <c r="C53" s="23"/>
      <c r="D53" s="23"/>
      <c r="E53" s="23"/>
      <c r="G53" s="26"/>
      <c r="H53" s="26"/>
      <c r="I53" s="26"/>
    </row>
    <row r="54" spans="1:18" ht="16.5" customHeight="1" x14ac:dyDescent="0.3">
      <c r="A54" s="41" t="s">
        <v>41</v>
      </c>
      <c r="B54" s="12" t="s">
        <v>40</v>
      </c>
      <c r="C54" s="13">
        <f>+C51</f>
        <v>398003795</v>
      </c>
      <c r="D54" s="13">
        <f>+D51</f>
        <v>415238223</v>
      </c>
      <c r="E54" s="13">
        <f>+E51</f>
        <v>0</v>
      </c>
      <c r="F54" s="14"/>
      <c r="G54" s="15">
        <f>IF(C55=0,0,+C54/C55)</f>
        <v>1.051152410184452</v>
      </c>
      <c r="H54" s="15">
        <f>IF(D55=0,0,+D54/D55)</f>
        <v>1.0704086966474808</v>
      </c>
      <c r="I54" s="15" t="e">
        <f>+E54/E55</f>
        <v>#DIV/0!</v>
      </c>
    </row>
    <row r="55" spans="1:18" ht="16.5" customHeight="1" x14ac:dyDescent="0.3">
      <c r="A55" s="42"/>
      <c r="B55" s="18" t="s">
        <v>42</v>
      </c>
      <c r="C55" s="19">
        <f>+'[3]NI-San'!N1746</f>
        <v>378635668</v>
      </c>
      <c r="D55" s="19">
        <f>+'[3]NI-San'!O1746</f>
        <v>387924934</v>
      </c>
      <c r="E55" s="19">
        <f>+'[3]NI-San'!R1746</f>
        <v>0</v>
      </c>
      <c r="F55" s="20"/>
      <c r="G55" s="21"/>
      <c r="H55" s="21"/>
      <c r="I55" s="21"/>
    </row>
    <row r="56" spans="1:18" ht="16.5" customHeight="1" x14ac:dyDescent="0.3">
      <c r="G56" s="26"/>
      <c r="H56" s="26"/>
      <c r="I56" s="26"/>
    </row>
    <row r="57" spans="1:18" x14ac:dyDescent="0.3">
      <c r="A57" s="41" t="s">
        <v>48</v>
      </c>
      <c r="B57" s="12" t="s">
        <v>49</v>
      </c>
      <c r="C57" s="25">
        <f ca="1">[3]SKASST_TOT!C$37</f>
        <v>30811027</v>
      </c>
      <c r="D57" s="25">
        <f ca="1">[3]SKASST_TOT!D$37</f>
        <v>34660320</v>
      </c>
      <c r="E57" s="25">
        <f ca="1">[3]SKASST_TOT!E$37</f>
        <v>3849293</v>
      </c>
      <c r="F57" s="14"/>
      <c r="G57" s="15">
        <f>IF(C58=0,0,+C57/C58)</f>
        <v>0</v>
      </c>
      <c r="H57" s="15">
        <f>IF(D58=0,0,+D57/D58)</f>
        <v>0</v>
      </c>
      <c r="I57" s="15" t="e">
        <f ca="1">+E57/E58</f>
        <v>#DIV/0!</v>
      </c>
    </row>
    <row r="58" spans="1:18" x14ac:dyDescent="0.3">
      <c r="A58" s="42"/>
      <c r="B58" s="18" t="s">
        <v>10</v>
      </c>
      <c r="C58" s="19">
        <f>+'[3]NI-San'!N1749</f>
        <v>0</v>
      </c>
      <c r="D58" s="19">
        <f>+'[3]NI-San'!O1749</f>
        <v>0</v>
      </c>
      <c r="E58" s="19">
        <f>+'[3]NI-San'!R1749</f>
        <v>0</v>
      </c>
      <c r="F58" s="20"/>
      <c r="G58" s="21"/>
      <c r="H58" s="21"/>
      <c r="I58" s="21"/>
    </row>
    <row r="59" spans="1:18" ht="35.25" customHeight="1" x14ac:dyDescent="0.3">
      <c r="B59" s="38"/>
    </row>
    <row r="60" spans="1:18" ht="16.5" customHeight="1" x14ac:dyDescent="0.3">
      <c r="A60" s="1" t="s">
        <v>51</v>
      </c>
    </row>
    <row r="61" spans="1:18" ht="37.5" customHeight="1" x14ac:dyDescent="0.3">
      <c r="A61" s="43" t="s">
        <v>43</v>
      </c>
      <c r="B61" s="43"/>
      <c r="C61" s="43"/>
      <c r="D61" s="43"/>
      <c r="E61" s="43"/>
      <c r="F61" s="43"/>
      <c r="G61" s="43"/>
      <c r="H61" s="43"/>
      <c r="I61" s="43"/>
    </row>
    <row r="62" spans="1:18" ht="16.5" customHeight="1" x14ac:dyDescent="0.3">
      <c r="A62" s="43" t="s">
        <v>44</v>
      </c>
      <c r="B62" s="43"/>
      <c r="C62" s="43"/>
      <c r="D62" s="43"/>
      <c r="E62" s="43"/>
      <c r="F62" s="43"/>
      <c r="G62" s="43"/>
      <c r="H62" s="43"/>
      <c r="I62" s="43"/>
    </row>
    <row r="63" spans="1:18" ht="16.5" customHeight="1" x14ac:dyDescent="0.3">
      <c r="A63" s="43" t="s">
        <v>45</v>
      </c>
      <c r="B63" s="43"/>
      <c r="C63" s="43"/>
      <c r="D63" s="43"/>
      <c r="E63" s="43"/>
      <c r="F63" s="43"/>
      <c r="G63" s="43"/>
      <c r="H63" s="43"/>
      <c r="I63" s="43"/>
    </row>
    <row r="64" spans="1:18" ht="16.5" customHeight="1" x14ac:dyDescent="0.3">
      <c r="A64" s="43" t="s">
        <v>46</v>
      </c>
      <c r="B64" s="43"/>
      <c r="C64" s="43"/>
      <c r="D64" s="43"/>
      <c r="E64" s="43"/>
      <c r="F64" s="43"/>
      <c r="G64" s="43"/>
      <c r="H64" s="43"/>
      <c r="I64" s="43"/>
    </row>
    <row r="65" spans="1:9" ht="16.5" customHeight="1" x14ac:dyDescent="0.3">
      <c r="A65" s="43" t="s">
        <v>47</v>
      </c>
      <c r="B65" s="43"/>
      <c r="C65" s="43"/>
      <c r="D65" s="43"/>
      <c r="E65" s="43"/>
      <c r="F65" s="43"/>
      <c r="G65" s="43"/>
      <c r="H65" s="43"/>
      <c r="I65" s="43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4:I64"/>
    <mergeCell ref="A65:I65"/>
    <mergeCell ref="A61:I61"/>
    <mergeCell ref="A62:I62"/>
    <mergeCell ref="A63:I6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colBreaks count="1" manualBreakCount="1">
    <brk id="8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INDICATORI_BES_2022</vt:lpstr>
      <vt:lpstr>INDICATORI_BES_2022!Area_stampa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2023-05-15T10:34:21Z</dcterms:modified>
</cp:coreProperties>
</file>