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_BES_2020-v2" sheetId="2" r:id="rId1"/>
  </sheets>
  <externalReferences>
    <externalReference r:id="rId2"/>
    <externalReference r:id="rId3"/>
    <externalReference r:id="rId4"/>
  </externalReferences>
  <definedNames>
    <definedName name="_xlnm.Print_Area" localSheetId="0">'INDICATORI_BES_2020-v2'!$A$1:$I$63</definedName>
    <definedName name="ASSI">[1]Codifica_SP!$M$641:$R$1279</definedName>
    <definedName name="ASSI_ANNO_C">[1]Codifica_SP!$P$641:$P$1279</definedName>
    <definedName name="ASSI_ANNO_P">[1]Codifica_SP!$O$641:$O$1279</definedName>
    <definedName name="DATI_TOTALE">[1]Codifica_SP!$M$2:$R$2557</definedName>
    <definedName name="DATI_TOTALE_DETT_1">[1]Codifica_SP!$Q$2:$Q$2557</definedName>
    <definedName name="DATI_TOTALE_DETT_2">[1]Codifica_SP!$R$2:$R$2557</definedName>
    <definedName name="RFTOT01">[1]Codifica_SP!$J$2:$P$2557</definedName>
    <definedName name="RFVALAC">[1]Codifica_SP!$P$2:$P$2557</definedName>
    <definedName name="RFVALAP">[1]Codifica_SP!$O$2:$O$2557</definedName>
    <definedName name="RIC">[1]Codifica_SP!$M$1280:$R$1918</definedName>
    <definedName name="RIC_ANNO_C">[1]Codifica_SP!$P$1280:$P$1918</definedName>
    <definedName name="RIC_ANNO_P">[1]Codifica_SP!$O$1280:$O$1918</definedName>
    <definedName name="SOC">[1]Codifica_SP!$M$1919:$R$2557</definedName>
    <definedName name="SOC_ANNO_C">[1]Codifica_SP!$P$1919:$P$2557</definedName>
    <definedName name="SOC_ANNO_P">[1]Codifica_SP!$O$1919:$O$2557</definedName>
    <definedName name="VERSIONI">[2]VERSIONI!$A$2:$A$10</definedName>
  </definedNames>
  <calcPr calcId="152511"/>
</workbook>
</file>

<file path=xl/calcChain.xml><?xml version="1.0" encoding="utf-8"?>
<calcChain xmlns="http://schemas.openxmlformats.org/spreadsheetml/2006/main">
  <c r="E58" i="2" l="1"/>
  <c r="D58" i="2"/>
  <c r="C58" i="2"/>
  <c r="G57" i="2" s="1"/>
  <c r="H57" i="2"/>
  <c r="E55" i="2"/>
  <c r="D55" i="2"/>
  <c r="H54" i="2" s="1"/>
  <c r="C55" i="2"/>
  <c r="D54" i="2"/>
  <c r="E51" i="2"/>
  <c r="E54" i="2" s="1"/>
  <c r="I54" i="2" s="1"/>
  <c r="D51" i="2"/>
  <c r="C51" i="2"/>
  <c r="C54" i="2" s="1"/>
  <c r="G54" i="2" s="1"/>
  <c r="E45" i="2"/>
  <c r="D45" i="2"/>
  <c r="C45" i="2"/>
  <c r="E42" i="2"/>
  <c r="D42" i="2"/>
  <c r="C42" i="2"/>
  <c r="E39" i="2"/>
  <c r="D39" i="2"/>
  <c r="C39" i="2"/>
  <c r="E36" i="2"/>
  <c r="D36" i="2"/>
  <c r="C36" i="2"/>
  <c r="E33" i="2"/>
  <c r="D33" i="2"/>
  <c r="C33" i="2"/>
  <c r="E30" i="2"/>
  <c r="D30" i="2"/>
  <c r="C30" i="2"/>
  <c r="E27" i="2"/>
  <c r="D27" i="2"/>
  <c r="C27" i="2"/>
  <c r="E24" i="2"/>
  <c r="D24" i="2"/>
  <c r="C24" i="2"/>
  <c r="E21" i="2"/>
  <c r="D21" i="2"/>
  <c r="C21" i="2"/>
  <c r="E18" i="2"/>
  <c r="D18" i="2"/>
  <c r="C18" i="2"/>
  <c r="E15" i="2"/>
  <c r="D15" i="2"/>
  <c r="C15" i="2"/>
  <c r="E12" i="2"/>
  <c r="D12" i="2"/>
  <c r="C12" i="2"/>
  <c r="E10" i="2"/>
  <c r="E13" i="2" s="1"/>
  <c r="C10" i="2"/>
  <c r="C13" i="2" s="1"/>
  <c r="E9" i="2"/>
  <c r="I9" i="2" s="1"/>
  <c r="D9" i="2"/>
  <c r="C9" i="2"/>
  <c r="E7" i="2"/>
  <c r="D7" i="2"/>
  <c r="D10" i="2" s="1"/>
  <c r="C7" i="2"/>
  <c r="I6" i="2"/>
  <c r="G6" i="2"/>
  <c r="E6" i="2"/>
  <c r="D6" i="2"/>
  <c r="C6" i="2"/>
  <c r="I4" i="2"/>
  <c r="G4" i="2"/>
  <c r="E4" i="2"/>
  <c r="D4" i="2"/>
  <c r="H4" i="2" s="1"/>
  <c r="C4" i="2"/>
  <c r="B2" i="2"/>
  <c r="A2" i="2"/>
  <c r="A1" i="2"/>
  <c r="D57" i="2"/>
  <c r="C48" i="2"/>
  <c r="E48" i="2" l="1"/>
  <c r="C57" i="2"/>
  <c r="D48" i="2"/>
  <c r="D13" i="2"/>
  <c r="H9" i="2"/>
  <c r="C16" i="2"/>
  <c r="G12" i="2"/>
  <c r="E16" i="2"/>
  <c r="E19" i="2" s="1"/>
  <c r="I12" i="2"/>
  <c r="H6" i="2"/>
  <c r="G9" i="2"/>
  <c r="E57" i="2" l="1"/>
  <c r="I57" i="2" s="1"/>
  <c r="I15" i="2"/>
  <c r="E22" i="2"/>
  <c r="I18" i="2"/>
  <c r="C19" i="2"/>
  <c r="G15" i="2"/>
  <c r="D16" i="2"/>
  <c r="H12" i="2"/>
  <c r="L6" i="2"/>
  <c r="M6" i="2"/>
  <c r="N6" i="2"/>
  <c r="O6" i="2"/>
  <c r="P6" i="2"/>
  <c r="L7" i="2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N7" i="2"/>
  <c r="O7" i="2"/>
  <c r="P7" i="2"/>
  <c r="L8" i="2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M24" i="2"/>
  <c r="N24" i="2"/>
  <c r="O24" i="2"/>
  <c r="P24" i="2"/>
  <c r="M25" i="2"/>
  <c r="N25" i="2"/>
  <c r="O25" i="2"/>
  <c r="P25" i="2"/>
  <c r="M26" i="2"/>
  <c r="N26" i="2"/>
  <c r="O26" i="2"/>
  <c r="P26" i="2"/>
  <c r="M27" i="2"/>
  <c r="N27" i="2"/>
  <c r="O27" i="2"/>
  <c r="P27" i="2"/>
  <c r="M28" i="2"/>
  <c r="N28" i="2"/>
  <c r="O28" i="2"/>
  <c r="P28" i="2"/>
  <c r="M29" i="2"/>
  <c r="N29" i="2"/>
  <c r="O29" i="2"/>
  <c r="P29" i="2"/>
  <c r="M30" i="2"/>
  <c r="N30" i="2"/>
  <c r="O30" i="2"/>
  <c r="P30" i="2"/>
  <c r="M31" i="2"/>
  <c r="N31" i="2"/>
  <c r="O31" i="2"/>
  <c r="P31" i="2"/>
  <c r="M32" i="2"/>
  <c r="N32" i="2"/>
  <c r="O32" i="2"/>
  <c r="P32" i="2"/>
  <c r="M33" i="2"/>
  <c r="N33" i="2"/>
  <c r="O33" i="2"/>
  <c r="P33" i="2"/>
  <c r="M34" i="2"/>
  <c r="N34" i="2"/>
  <c r="O34" i="2"/>
  <c r="P34" i="2"/>
  <c r="M35" i="2"/>
  <c r="N35" i="2"/>
  <c r="O35" i="2"/>
  <c r="P35" i="2"/>
  <c r="M36" i="2"/>
  <c r="N36" i="2"/>
  <c r="O36" i="2"/>
  <c r="P36" i="2"/>
  <c r="M37" i="2"/>
  <c r="N37" i="2"/>
  <c r="O37" i="2"/>
  <c r="P37" i="2"/>
  <c r="M38" i="2"/>
  <c r="N38" i="2"/>
  <c r="O38" i="2"/>
  <c r="P38" i="2"/>
  <c r="M39" i="2"/>
  <c r="N39" i="2"/>
  <c r="O39" i="2"/>
  <c r="P39" i="2"/>
  <c r="M40" i="2"/>
  <c r="N40" i="2"/>
  <c r="O40" i="2"/>
  <c r="P40" i="2"/>
  <c r="M41" i="2"/>
  <c r="N41" i="2"/>
  <c r="O41" i="2"/>
  <c r="P41" i="2"/>
  <c r="E25" i="2" l="1"/>
  <c r="I21" i="2"/>
  <c r="D19" i="2"/>
  <c r="H15" i="2"/>
  <c r="C22" i="2"/>
  <c r="G18" i="2"/>
  <c r="E28" i="2"/>
  <c r="I24" i="2"/>
  <c r="R41" i="2"/>
  <c r="Q41" i="2"/>
  <c r="R40" i="2"/>
  <c r="Q40" i="2"/>
  <c r="Q27" i="2"/>
  <c r="R26" i="2"/>
  <c r="Q26" i="2"/>
  <c r="R25" i="2"/>
  <c r="Q25" i="2"/>
  <c r="R24" i="2"/>
  <c r="Q24" i="2"/>
  <c r="R23" i="2"/>
  <c r="Q23" i="2"/>
  <c r="R22" i="2"/>
  <c r="Q22" i="2"/>
  <c r="Q10" i="2"/>
  <c r="R9" i="2"/>
  <c r="Q9" i="2"/>
  <c r="R8" i="2"/>
  <c r="Q8" i="2"/>
  <c r="R7" i="2"/>
  <c r="Q7" i="2"/>
  <c r="R6" i="2"/>
  <c r="Q6" i="2"/>
  <c r="E31" i="2" l="1"/>
  <c r="I30" i="2" s="1"/>
  <c r="I27" i="2"/>
  <c r="E34" i="2"/>
  <c r="C25" i="2"/>
  <c r="G21" i="2"/>
  <c r="D22" i="2"/>
  <c r="H18" i="2"/>
  <c r="R27" i="2"/>
  <c r="R10" i="2"/>
  <c r="E37" i="2" l="1"/>
  <c r="I36" i="2" s="1"/>
  <c r="I33" i="2"/>
  <c r="D25" i="2"/>
  <c r="H21" i="2"/>
  <c r="C28" i="2"/>
  <c r="G24" i="2"/>
  <c r="E40" i="2"/>
  <c r="R11" i="2"/>
  <c r="Q11" i="2"/>
  <c r="R28" i="2"/>
  <c r="Q28" i="2"/>
  <c r="E43" i="2" l="1"/>
  <c r="I42" i="2" s="1"/>
  <c r="I39" i="2"/>
  <c r="E46" i="2"/>
  <c r="I45" i="2" s="1"/>
  <c r="C31" i="2"/>
  <c r="G27" i="2"/>
  <c r="D28" i="2"/>
  <c r="H24" i="2"/>
  <c r="R29" i="2"/>
  <c r="Q29" i="2"/>
  <c r="R12" i="2"/>
  <c r="Q12" i="2"/>
  <c r="D31" i="2" l="1"/>
  <c r="H27" i="2"/>
  <c r="C34" i="2"/>
  <c r="G30" i="2"/>
  <c r="E52" i="2"/>
  <c r="I51" i="2" s="1"/>
  <c r="E49" i="2"/>
  <c r="I48" i="2" s="1"/>
  <c r="R13" i="2"/>
  <c r="Q13" i="2"/>
  <c r="R30" i="2"/>
  <c r="Q30" i="2"/>
  <c r="C37" i="2" l="1"/>
  <c r="G33" i="2"/>
  <c r="D34" i="2"/>
  <c r="H30" i="2"/>
  <c r="R31" i="2"/>
  <c r="Q31" i="2"/>
  <c r="R14" i="2"/>
  <c r="Q14" i="2"/>
  <c r="D37" i="2" l="1"/>
  <c r="H33" i="2"/>
  <c r="C40" i="2"/>
  <c r="G36" i="2"/>
  <c r="R32" i="2"/>
  <c r="Q32" i="2"/>
  <c r="R15" i="2"/>
  <c r="Q15" i="2"/>
  <c r="C43" i="2" l="1"/>
  <c r="G39" i="2"/>
  <c r="D40" i="2"/>
  <c r="H36" i="2"/>
  <c r="R16" i="2"/>
  <c r="Q16" i="2"/>
  <c r="R33" i="2"/>
  <c r="Q33" i="2"/>
  <c r="D43" i="2" l="1"/>
  <c r="H39" i="2"/>
  <c r="C46" i="2"/>
  <c r="G42" i="2"/>
  <c r="R17" i="2"/>
  <c r="Q17" i="2"/>
  <c r="R34" i="2"/>
  <c r="Q34" i="2"/>
  <c r="C52" i="2" l="1"/>
  <c r="G51" i="2" s="1"/>
  <c r="C49" i="2"/>
  <c r="G48" i="2" s="1"/>
  <c r="G45" i="2"/>
  <c r="D46" i="2"/>
  <c r="H42" i="2"/>
  <c r="R18" i="2"/>
  <c r="Q18" i="2"/>
  <c r="R35" i="2"/>
  <c r="Q35" i="2"/>
  <c r="D49" i="2" l="1"/>
  <c r="H48" i="2" s="1"/>
  <c r="H45" i="2"/>
  <c r="D52" i="2"/>
  <c r="H51" i="2" s="1"/>
  <c r="R36" i="2"/>
  <c r="Q36" i="2"/>
  <c r="R19" i="2"/>
  <c r="Q19" i="2"/>
  <c r="R20" i="2" l="1"/>
  <c r="Q20" i="2"/>
  <c r="R37" i="2"/>
  <c r="Q37" i="2"/>
  <c r="R21" i="2"/>
  <c r="Q21" i="2"/>
  <c r="R39" i="2" l="1"/>
  <c r="Q39" i="2"/>
  <c r="R38" i="2"/>
  <c r="Q38" i="2"/>
</calcChain>
</file>

<file path=xl/sharedStrings.xml><?xml version="1.0" encoding="utf-8"?>
<sst xmlns="http://schemas.openxmlformats.org/spreadsheetml/2006/main" count="68" uniqueCount="51">
  <si>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</si>
  <si>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</si>
  <si>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</si>
  <si>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</si>
  <si>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</si>
  <si>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</si>
  <si>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</si>
  <si>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</si>
  <si>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</si>
  <si>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</si>
  <si>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</si>
  <si>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</si>
  <si>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</si>
  <si>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</si>
  <si>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</si>
  <si>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</si>
  <si>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</si>
  <si>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</si>
  <si>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</si>
  <si>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</si>
  <si>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</si>
  <si>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</si>
  <si>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</si>
  <si>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</si>
  <si>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</si>
  <si>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</si>
  <si>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</si>
  <si>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</si>
  <si>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</si>
  <si>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</si>
  <si>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</si>
  <si>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</si>
  <si>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</si>
  <si>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</si>
  <si>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</si>
  <si>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</si>
  <si>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</si>
  <si>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</si>
  <si>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</si>
  <si>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</si>
  <si>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</si>
  <si>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</si>
  <si>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</si>
  <si>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</si>
  <si>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</si>
  <si>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</si>
  <si>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</si>
  <si>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</si>
  <si>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Indicatore 5</t>
  </si>
  <si>
    <t xml:space="preserve">Contributo PSSR 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</si>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</sst>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b/>
      <sz val="16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4" fontId="3" fillId="0" borderId="2" xfId="4" applyNumberFormat="1" applyFont="1" applyFill="1" applyBorder="1" applyProtection="1"/>
    <xf numFmtId="0" fontId="3" fillId="0" borderId="2" xfId="1" applyFont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4" fontId="3" fillId="0" borderId="0" xfId="3" applyNumberFormat="1" applyFont="1" applyAlignment="1">
      <alignment wrapText="1"/>
    </xf>
    <xf numFmtId="41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41" fontId="3" fillId="0" borderId="4" xfId="1" applyNumberFormat="1" applyFont="1" applyFill="1" applyBorder="1" applyProtection="1"/>
    <xf numFmtId="0" fontId="3" fillId="0" borderId="4" xfId="1" applyFont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2" xfId="1" applyNumberFormat="1" applyFont="1" applyFill="1" applyBorder="1" applyProtection="1"/>
    <xf numFmtId="10" fontId="6" fillId="0" borderId="0" xfId="1" applyNumberFormat="1" applyFont="1" applyProtection="1"/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41" fontId="3" fillId="0" borderId="8" xfId="1" applyNumberFormat="1" applyFont="1" applyFill="1" applyBorder="1" applyProtection="1"/>
    <xf numFmtId="0" fontId="3" fillId="0" borderId="8" xfId="1" applyFont="1" applyBorder="1" applyProtection="1"/>
    <xf numFmtId="10" fontId="6" fillId="0" borderId="9" xfId="5" applyNumberFormat="1" applyFont="1" applyBorder="1" applyAlignment="1" applyProtection="1">
      <alignment horizontal="center" vertical="center"/>
    </xf>
    <xf numFmtId="10" fontId="6" fillId="0" borderId="10" xfId="5" applyNumberFormat="1" applyFont="1" applyBorder="1" applyAlignment="1" applyProtection="1">
      <alignment horizontal="center" vertical="center"/>
    </xf>
    <xf numFmtId="10" fontId="6" fillId="0" borderId="11" xfId="1" applyNumberFormat="1" applyFont="1" applyBorder="1" applyProtection="1"/>
    <xf numFmtId="0" fontId="8" fillId="0" borderId="6" xfId="1" applyFont="1" applyBorder="1" applyAlignment="1" applyProtection="1">
      <alignment wrapText="1"/>
    </xf>
    <xf numFmtId="41" fontId="8" fillId="0" borderId="6" xfId="1" applyNumberFormat="1" applyFont="1" applyFill="1" applyBorder="1" applyProtection="1"/>
    <xf numFmtId="0" fontId="8" fillId="0" borderId="6" xfId="1" applyFont="1" applyBorder="1" applyProtection="1"/>
    <xf numFmtId="10" fontId="9" fillId="0" borderId="7" xfId="5" applyNumberFormat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wrapText="1"/>
    </xf>
    <xf numFmtId="41" fontId="8" fillId="0" borderId="8" xfId="1" applyNumberFormat="1" applyFont="1" applyFill="1" applyBorder="1" applyProtection="1"/>
    <xf numFmtId="0" fontId="8" fillId="0" borderId="8" xfId="1" applyFont="1" applyBorder="1" applyProtection="1"/>
    <xf numFmtId="10" fontId="9" fillId="0" borderId="9" xfId="5" applyNumberFormat="1" applyFont="1" applyBorder="1" applyAlignment="1" applyProtection="1">
      <alignment horizontal="center" vertical="center"/>
    </xf>
    <xf numFmtId="10" fontId="9" fillId="0" borderId="10" xfId="5" applyNumberFormat="1" applyFont="1" applyBorder="1" applyAlignment="1" applyProtection="1">
      <alignment horizontal="center" vertical="center"/>
    </xf>
    <xf numFmtId="0" fontId="8" fillId="0" borderId="0" xfId="1" applyFont="1" applyProtection="1"/>
    <xf numFmtId="0" fontId="8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41" fontId="8" fillId="0" borderId="0" xfId="1" applyNumberFormat="1" applyFont="1" applyFill="1" applyBorder="1" applyProtection="1"/>
    <xf numFmtId="0" fontId="8" fillId="0" borderId="0" xfId="1" applyFont="1" applyBorder="1" applyProtection="1"/>
    <xf numFmtId="41" fontId="3" fillId="0" borderId="6" xfId="1" applyNumberFormat="1" applyFont="1" applyFill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0" fillId="0" borderId="0" xfId="0"/>
    <xf numFmtId="0" fontId="11" fillId="0" borderId="0" xfId="3" applyFont="1" applyAlignment="1" applyProtection="1">
      <alignment horizontal="center" vertical="top"/>
    </xf>
    <xf numFmtId="0" fontId="0" fillId="0" borderId="0" xfId="0" applyAlignment="1">
      <alignment wrapText="1"/>
    </xf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ETTI\BILANCI_WEB\Download\Template\Modelli_Invio\2015\CONS\bilancio_di_esercizio_CONS_gener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19/INVIO%20REGIONE/716_bilancio_di_esercizio_CE_BE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20/II%20VERSIONE/INVIO%20REGIONE_V2/716_bilancio_di_esercizio_2020_CE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716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Ric"/>
      <sheetName val="NI-Ric"/>
      <sheetName val="NI-Ter"/>
      <sheetName val="ESTR_PREC"/>
      <sheetName val="NI-Soc"/>
      <sheetName val="Dettaglio_CE_Soc"/>
      <sheetName val="Dettaglio_CE_Ter"/>
      <sheetName val="Dettaglio_CE_LP_Ter"/>
      <sheetName val="NI-118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 refreshError="1"/>
      <sheetData sheetId="1">
        <row r="2">
          <cell r="B2" t="str">
            <v>716</v>
          </cell>
          <cell r="C2" t="str">
            <v>ASST DI MONZA</v>
          </cell>
        </row>
        <row r="3">
          <cell r="B3" t="str">
            <v>2020</v>
          </cell>
        </row>
        <row r="5">
          <cell r="B5" t="str">
            <v>Consuntivo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0">
          <cell r="N10" t="str">
            <v>Valore netto al 31/12/2019</v>
          </cell>
          <cell r="O10" t="str">
            <v>Valore netto al 31/12/2020</v>
          </cell>
          <cell r="R10" t="str">
            <v>Prechiusura al ° trimestre 2020</v>
          </cell>
        </row>
        <row r="11">
          <cell r="N11">
            <v>457733926</v>
          </cell>
          <cell r="O11">
            <v>470601528</v>
          </cell>
          <cell r="R11">
            <v>0</v>
          </cell>
        </row>
        <row r="31">
          <cell r="N31">
            <v>11880333</v>
          </cell>
          <cell r="O31">
            <v>48638605</v>
          </cell>
        </row>
        <row r="94">
          <cell r="N94">
            <v>184801</v>
          </cell>
          <cell r="O94">
            <v>3467568</v>
          </cell>
          <cell r="R94">
            <v>0</v>
          </cell>
        </row>
        <row r="357">
          <cell r="N357">
            <v>14421547</v>
          </cell>
          <cell r="O357">
            <v>15739184</v>
          </cell>
          <cell r="R357">
            <v>0</v>
          </cell>
        </row>
        <row r="372">
          <cell r="N372">
            <v>444951391</v>
          </cell>
          <cell r="O372">
            <v>457272017</v>
          </cell>
          <cell r="R372">
            <v>0</v>
          </cell>
        </row>
        <row r="376">
          <cell r="N376">
            <v>141015397</v>
          </cell>
          <cell r="O376">
            <v>140893922</v>
          </cell>
          <cell r="R376">
            <v>0</v>
          </cell>
        </row>
        <row r="378">
          <cell r="N378">
            <v>139544138</v>
          </cell>
          <cell r="O378">
            <v>139925964</v>
          </cell>
          <cell r="R378">
            <v>0</v>
          </cell>
        </row>
        <row r="383">
          <cell r="N383">
            <v>66033094</v>
          </cell>
          <cell r="O383">
            <v>68593252</v>
          </cell>
        </row>
        <row r="384">
          <cell r="N384">
            <v>2137064</v>
          </cell>
          <cell r="O384">
            <v>14535</v>
          </cell>
        </row>
        <row r="385">
          <cell r="N385">
            <v>5939362</v>
          </cell>
          <cell r="O385">
            <v>6958909</v>
          </cell>
        </row>
        <row r="386">
          <cell r="N386">
            <v>8919752</v>
          </cell>
          <cell r="O386">
            <v>8455832</v>
          </cell>
        </row>
        <row r="387">
          <cell r="N387">
            <v>0</v>
          </cell>
          <cell r="O387">
            <v>0</v>
          </cell>
        </row>
        <row r="388">
          <cell r="N388">
            <v>0</v>
          </cell>
          <cell r="O388">
            <v>0</v>
          </cell>
        </row>
        <row r="389">
          <cell r="N389">
            <v>0</v>
          </cell>
          <cell r="O389">
            <v>0</v>
          </cell>
        </row>
        <row r="390">
          <cell r="N390">
            <v>1008996</v>
          </cell>
          <cell r="O390">
            <v>1514339</v>
          </cell>
        </row>
        <row r="391">
          <cell r="N391">
            <v>1043495</v>
          </cell>
          <cell r="O391">
            <v>1130755</v>
          </cell>
        </row>
        <row r="392">
          <cell r="N392">
            <v>0</v>
          </cell>
          <cell r="O392">
            <v>0</v>
          </cell>
        </row>
        <row r="393">
          <cell r="N393">
            <v>0</v>
          </cell>
        </row>
        <row r="394">
          <cell r="N394">
            <v>540456</v>
          </cell>
          <cell r="O394">
            <v>461368</v>
          </cell>
        </row>
        <row r="395">
          <cell r="N395">
            <v>914236</v>
          </cell>
          <cell r="O395">
            <v>833324</v>
          </cell>
        </row>
        <row r="396">
          <cell r="N396">
            <v>0</v>
          </cell>
          <cell r="O396">
            <v>0</v>
          </cell>
        </row>
        <row r="397">
          <cell r="N397">
            <v>240498</v>
          </cell>
          <cell r="O397">
            <v>168101</v>
          </cell>
        </row>
        <row r="398">
          <cell r="N398">
            <v>20000</v>
          </cell>
          <cell r="O398">
            <v>0</v>
          </cell>
        </row>
        <row r="399">
          <cell r="N399">
            <v>900862</v>
          </cell>
          <cell r="O399">
            <v>1042151</v>
          </cell>
        </row>
        <row r="400">
          <cell r="N400">
            <v>0</v>
          </cell>
          <cell r="O400">
            <v>0</v>
          </cell>
        </row>
        <row r="401">
          <cell r="N401">
            <v>0</v>
          </cell>
          <cell r="O401">
            <v>0</v>
          </cell>
        </row>
        <row r="402">
          <cell r="N402">
            <v>0</v>
          </cell>
          <cell r="O402">
            <v>0</v>
          </cell>
        </row>
        <row r="403">
          <cell r="N403">
            <v>0</v>
          </cell>
        </row>
        <row r="404">
          <cell r="O404">
            <v>327138</v>
          </cell>
          <cell r="R404">
            <v>0</v>
          </cell>
        </row>
        <row r="409">
          <cell r="N409">
            <v>8419243</v>
          </cell>
          <cell r="O409">
            <v>10914464</v>
          </cell>
        </row>
        <row r="410">
          <cell r="N410">
            <v>1097649</v>
          </cell>
          <cell r="O410">
            <v>1200220</v>
          </cell>
        </row>
        <row r="411">
          <cell r="N411">
            <v>1145055</v>
          </cell>
          <cell r="O411">
            <v>957397</v>
          </cell>
        </row>
        <row r="412">
          <cell r="N412">
            <v>0</v>
          </cell>
        </row>
        <row r="421">
          <cell r="N421">
            <v>6369332</v>
          </cell>
          <cell r="O421">
            <v>6659590</v>
          </cell>
        </row>
        <row r="427">
          <cell r="N427">
            <v>4103785</v>
          </cell>
          <cell r="O427">
            <v>3601919</v>
          </cell>
        </row>
        <row r="428">
          <cell r="N428">
            <v>6224263</v>
          </cell>
          <cell r="O428">
            <v>4932093</v>
          </cell>
        </row>
        <row r="448">
          <cell r="N448">
            <v>1471259</v>
          </cell>
          <cell r="O448">
            <v>967958</v>
          </cell>
          <cell r="R448">
            <v>0</v>
          </cell>
        </row>
        <row r="469">
          <cell r="N469">
            <v>70632086</v>
          </cell>
          <cell r="O469">
            <v>72808029</v>
          </cell>
          <cell r="R469">
            <v>0</v>
          </cell>
        </row>
        <row r="856">
          <cell r="N856">
            <v>5220066</v>
          </cell>
          <cell r="O856">
            <v>9557064</v>
          </cell>
          <cell r="R856">
            <v>0</v>
          </cell>
        </row>
        <row r="869">
          <cell r="N869">
            <v>0</v>
          </cell>
          <cell r="O869">
            <v>2594711</v>
          </cell>
        </row>
        <row r="874">
          <cell r="N874">
            <v>123394</v>
          </cell>
          <cell r="O874">
            <v>563187</v>
          </cell>
        </row>
        <row r="888">
          <cell r="N888">
            <v>10756398</v>
          </cell>
          <cell r="O888">
            <v>10033842</v>
          </cell>
          <cell r="R888">
            <v>0</v>
          </cell>
        </row>
        <row r="921">
          <cell r="N921">
            <v>37174185</v>
          </cell>
          <cell r="O921">
            <v>36791432</v>
          </cell>
          <cell r="R921">
            <v>0</v>
          </cell>
        </row>
        <row r="950">
          <cell r="N950">
            <v>4160945</v>
          </cell>
          <cell r="O950">
            <v>4771677</v>
          </cell>
          <cell r="R950">
            <v>0</v>
          </cell>
        </row>
        <row r="959">
          <cell r="N959">
            <v>0</v>
          </cell>
          <cell r="O959">
            <v>0</v>
          </cell>
        </row>
        <row r="960">
          <cell r="N960">
            <v>24428</v>
          </cell>
          <cell r="O960">
            <v>4559</v>
          </cell>
        </row>
        <row r="962">
          <cell r="N962">
            <v>321166</v>
          </cell>
          <cell r="O962">
            <v>425586</v>
          </cell>
        </row>
        <row r="963">
          <cell r="N963">
            <v>3400588</v>
          </cell>
          <cell r="O963">
            <v>4016041</v>
          </cell>
        </row>
        <row r="983">
          <cell r="N983">
            <v>13062305</v>
          </cell>
          <cell r="O983">
            <v>14366931</v>
          </cell>
          <cell r="R983">
            <v>0</v>
          </cell>
        </row>
        <row r="996">
          <cell r="N996">
            <v>3794108</v>
          </cell>
          <cell r="O996">
            <v>4283130</v>
          </cell>
          <cell r="R996">
            <v>0</v>
          </cell>
        </row>
        <row r="1011">
          <cell r="N1011">
            <v>191325805</v>
          </cell>
          <cell r="O1011">
            <v>197531958</v>
          </cell>
          <cell r="R1011">
            <v>0</v>
          </cell>
        </row>
        <row r="1346">
          <cell r="N1346">
            <v>2579248</v>
          </cell>
          <cell r="O1346">
            <v>2357436</v>
          </cell>
          <cell r="R1346">
            <v>0</v>
          </cell>
        </row>
        <row r="1569">
          <cell r="N1569">
            <v>0</v>
          </cell>
          <cell r="O1569">
            <v>0</v>
          </cell>
          <cell r="R1569">
            <v>0</v>
          </cell>
        </row>
        <row r="1691">
          <cell r="N1691">
            <v>13673216</v>
          </cell>
          <cell r="O1691">
            <v>13760929</v>
          </cell>
          <cell r="R1691">
            <v>0</v>
          </cell>
        </row>
        <row r="1708">
          <cell r="N1708">
            <v>444228024</v>
          </cell>
          <cell r="O1708">
            <v>455312506</v>
          </cell>
          <cell r="R170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4">
          <cell r="C34">
            <v>15139045</v>
          </cell>
          <cell r="D34">
            <v>14219565</v>
          </cell>
          <cell r="E34">
            <v>-919480</v>
          </cell>
        </row>
        <row r="37">
          <cell r="C37">
            <v>11880333</v>
          </cell>
          <cell r="D37">
            <v>48638605</v>
          </cell>
          <cell r="E37">
            <v>36758272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zoomScaleNormal="100" workbookViewId="0">
      <selection activeCell="J64" sqref="J64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4.7109375" style="1" customWidth="1"/>
    <col min="7" max="7" width="12.7109375" style="1" customWidth="1"/>
    <col min="8" max="8" width="16" style="1" customWidth="1"/>
    <col min="9" max="9" width="13.140625" style="1" hidden="1" customWidth="1"/>
    <col min="10" max="11" width="9.140625" style="1"/>
    <col min="12" max="13" width="9.140625" style="2" hidden="1" customWidth="1"/>
    <col min="14" max="14" width="26.28515625" style="2" hidden="1" customWidth="1"/>
    <col min="15" max="15" width="42.85546875" style="2" hidden="1" customWidth="1"/>
    <col min="16" max="18" width="9.140625" style="2" hidden="1" customWidth="1"/>
    <col min="19" max="16384" width="9.140625" style="1"/>
  </cols>
  <sheetData>
    <row r="1" spans="1:18" ht="46.5" customHeight="1" x14ac:dyDescent="0.3">
      <c r="A1" s="62" t="str">
        <f>"AZIENDE SOCIO SANITARIE TERRITORIALI - INDICATORI DI BILANCIO " &amp; ([3]Info!$B$5) &amp; " " &amp;[3]Info!$B$3</f>
        <v>AZIENDE SOCIO SANITARIE TERRITORIALI - INDICATORI DI BILANCIO Consuntivo 2020</v>
      </c>
      <c r="B1" s="62"/>
      <c r="C1" s="62"/>
      <c r="D1" s="62"/>
      <c r="E1" s="62"/>
      <c r="F1" s="62"/>
      <c r="G1" s="62"/>
      <c r="H1" s="62"/>
      <c r="I1" s="62"/>
    </row>
    <row r="2" spans="1:18" x14ac:dyDescent="0.3">
      <c r="A2" s="3" t="str">
        <f>[3]Info!$B$2</f>
        <v>716</v>
      </c>
      <c r="B2" s="4" t="str">
        <f>[3]Info!$C$2</f>
        <v>ASST DI MONZA</v>
      </c>
    </row>
    <row r="4" spans="1:18" ht="50.1" customHeight="1" x14ac:dyDescent="0.3">
      <c r="A4" s="5" t="s">
        <v>0</v>
      </c>
      <c r="C4" s="6" t="str">
        <f>+'[3]NI-San'!N10</f>
        <v>Valore netto al 31/12/2019</v>
      </c>
      <c r="D4" s="7" t="str">
        <f>+'[3]NI-San'!O10</f>
        <v>Valore netto al 31/12/2020</v>
      </c>
      <c r="E4" s="7" t="str">
        <f>'[3]NI-San'!R10</f>
        <v>Prechiusura al ° trimestre 2020</v>
      </c>
      <c r="F4" s="8"/>
      <c r="G4" s="9" t="str">
        <f>+C4</f>
        <v>Valore netto al 31/12/2019</v>
      </c>
      <c r="H4" s="9" t="str">
        <f>+D4</f>
        <v>Valore netto al 31/12/2020</v>
      </c>
      <c r="I4" s="9" t="str">
        <f>E4</f>
        <v>Prechiusura al ° trimestre 2020</v>
      </c>
    </row>
    <row r="5" spans="1:18" ht="16.5" customHeight="1" x14ac:dyDescent="0.3">
      <c r="L5" s="10" t="s">
        <v>1</v>
      </c>
      <c r="M5" s="10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1" t="s">
        <v>7</v>
      </c>
    </row>
    <row r="6" spans="1:18" ht="16.5" customHeight="1" x14ac:dyDescent="0.3">
      <c r="A6" s="61" t="s">
        <v>8</v>
      </c>
      <c r="B6" s="12" t="s">
        <v>9</v>
      </c>
      <c r="C6" s="13">
        <f>+'[3]NI-San'!$N$1011+'[3]NI-San'!$N$869+'[3]NI-San'!$N$874+'[3]NI-San'!$N$877+'[3]NI-San'!$N$959+'[3]NI-San'!$N$960+'[3]NI-San'!$N$962+'[3]NI-San'!$N$963</f>
        <v>195195381</v>
      </c>
      <c r="D6" s="13">
        <f>+'[3]NI-San'!$O$1011+'[3]NI-San'!$O$869+'[3]NI-San'!$O$874+'[3]NI-San'!$O$877+'[3]NI-San'!$O$959+'[3]NI-San'!$O$960+'[3]NI-San'!$O$962+'[3]NI-San'!$O$963</f>
        <v>205136042</v>
      </c>
      <c r="E6" s="13">
        <f>+'[3]NI-San'!$R$1011+'[3]NI-San'!$R$869+'[3]NI-San'!$R$874+'[3]NI-San'!$R$877+'[3]NI-San'!$R$959+'[3]NI-San'!$R$960+'[3]NI-San'!$R$962+'[3]NI-San'!$R$963</f>
        <v>0</v>
      </c>
      <c r="F6" s="14"/>
      <c r="G6" s="15">
        <f>IF(C7=0,0,+C6/C7)</f>
        <v>0.45262986201801708</v>
      </c>
      <c r="H6" s="15">
        <f>IF(D7=0,0,+D6/D7)</f>
        <v>0.50933059943108849</v>
      </c>
      <c r="I6" s="15" t="e">
        <f>+E6/E7</f>
        <v>#DIV/0!</v>
      </c>
      <c r="L6" s="10" t="str">
        <f>[2]Info!B2</f>
        <v>716</v>
      </c>
      <c r="M6" s="10" t="str">
        <f>C4</f>
        <v>Valore netto al 31/12/2019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195195381</v>
      </c>
      <c r="Q6" s="17">
        <f>C7</f>
        <v>431247245</v>
      </c>
      <c r="R6" s="11">
        <f>G6</f>
        <v>0.45262986201801708</v>
      </c>
    </row>
    <row r="7" spans="1:18" ht="16.5" customHeight="1" x14ac:dyDescent="0.3">
      <c r="A7" s="61"/>
      <c r="B7" s="18" t="s">
        <v>10</v>
      </c>
      <c r="C7" s="19">
        <f>+'[3]NI-San'!$N$11-'[3]NI-San'!$N$31-'[3]NI-San'!$N$357-'[3]NI-San'!$N$94</f>
        <v>431247245</v>
      </c>
      <c r="D7" s="19">
        <f>+'[3]NI-San'!$O$11-'[3]NI-San'!$O$31-'[3]NI-San'!$O$357-'[3]NI-San'!$O$94</f>
        <v>402756171</v>
      </c>
      <c r="E7" s="19">
        <f>+'[3]NI-San'!$R$11-'[3]NI-San'!$R$31-'[3]NI-San'!$R$357-'[3]NI-San'!$R$94</f>
        <v>0</v>
      </c>
      <c r="F7" s="20"/>
      <c r="G7" s="21"/>
      <c r="H7" s="21"/>
      <c r="I7" s="21"/>
      <c r="L7" s="10" t="str">
        <f t="shared" ref="L7:M22" si="0">L6</f>
        <v>716</v>
      </c>
      <c r="M7" s="10" t="str">
        <f t="shared" si="0"/>
        <v>Valore netto al 31/12/2019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231083144</v>
      </c>
      <c r="Q7" s="17">
        <f>C10</f>
        <v>431247245</v>
      </c>
      <c r="R7" s="11">
        <f>G9</f>
        <v>0.53584839481119473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716</v>
      </c>
      <c r="M8" s="10" t="str">
        <f t="shared" si="0"/>
        <v>Valore netto al 31/12/2019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139544138</v>
      </c>
      <c r="Q8" s="17">
        <f>C13</f>
        <v>431247245</v>
      </c>
      <c r="R8" s="11">
        <f>G12</f>
        <v>0.32358267703252225</v>
      </c>
    </row>
    <row r="9" spans="1:18" ht="16.5" customHeight="1" x14ac:dyDescent="0.3">
      <c r="A9" s="61" t="s">
        <v>11</v>
      </c>
      <c r="B9" s="12" t="s">
        <v>12</v>
      </c>
      <c r="C9" s="25">
        <f>+'[3]NI-San'!$N$376+'[3]NI-San'!$N$469+'[3]NI-San'!$N$983+'[3]NI-San'!$N$996+'[3]NI-San'!$N$1346</f>
        <v>231083144</v>
      </c>
      <c r="D9" s="25">
        <f>+'[3]NI-San'!$O$376+'[3]NI-San'!$O$469+'[3]NI-San'!$O$983+'[3]NI-San'!$O$996+'[3]NI-San'!$O$1346</f>
        <v>234709448</v>
      </c>
      <c r="E9" s="25">
        <f>+'[3]NI-San'!$R$376+'[3]NI-San'!$R$469+'[3]NI-San'!$R$983+'[3]NI-San'!$R$996+'[3]NI-San'!$R$1346</f>
        <v>0</v>
      </c>
      <c r="F9" s="14"/>
      <c r="G9" s="15">
        <f>IF(C10=0,0,+C9/C10)</f>
        <v>0.53584839481119473</v>
      </c>
      <c r="H9" s="15">
        <f>IF(D10=0,0,+D9/D10)</f>
        <v>0.58275816709956751</v>
      </c>
      <c r="I9" s="15" t="e">
        <f>+E9/E10</f>
        <v>#DIV/0!</v>
      </c>
      <c r="L9" s="10" t="str">
        <f t="shared" si="0"/>
        <v>716</v>
      </c>
      <c r="M9" s="10" t="str">
        <f t="shared" si="0"/>
        <v>Valore netto al 31/12/2019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87697815</v>
      </c>
      <c r="Q9" s="17">
        <f>C16</f>
        <v>431247245</v>
      </c>
      <c r="R9" s="11">
        <f>G15</f>
        <v>0.20335855131086114</v>
      </c>
    </row>
    <row r="10" spans="1:18" ht="16.5" customHeight="1" x14ac:dyDescent="0.3">
      <c r="A10" s="61"/>
      <c r="B10" s="18" t="s">
        <v>10</v>
      </c>
      <c r="C10" s="19">
        <f>+C7</f>
        <v>431247245</v>
      </c>
      <c r="D10" s="19">
        <f>+D7</f>
        <v>402756171</v>
      </c>
      <c r="E10" s="19">
        <f>+E7</f>
        <v>0</v>
      </c>
      <c r="F10" s="20"/>
      <c r="G10" s="21"/>
      <c r="H10" s="21"/>
      <c r="I10" s="21"/>
      <c r="L10" s="10" t="str">
        <f t="shared" si="0"/>
        <v>716</v>
      </c>
      <c r="M10" s="10" t="str">
        <f t="shared" si="0"/>
        <v>Valore netto al 31/12/2019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10661947</v>
      </c>
      <c r="Q10" s="17">
        <f>C19</f>
        <v>431247245</v>
      </c>
      <c r="R10" s="11">
        <f>G18</f>
        <v>2.4723513306154569E-2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716</v>
      </c>
      <c r="M11" s="10" t="str">
        <f t="shared" si="0"/>
        <v>Valore netto al 31/12/2019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6369332</v>
      </c>
      <c r="Q11" s="17">
        <f>C22</f>
        <v>431247245</v>
      </c>
      <c r="R11" s="11">
        <f>G21</f>
        <v>1.4769559861188214E-2</v>
      </c>
    </row>
    <row r="12" spans="1:18" ht="16.5" customHeight="1" x14ac:dyDescent="0.3">
      <c r="A12" s="61" t="s">
        <v>13</v>
      </c>
      <c r="B12" s="27" t="s">
        <v>14</v>
      </c>
      <c r="C12" s="28">
        <f>+'[3]NI-San'!N378</f>
        <v>139544138</v>
      </c>
      <c r="D12" s="28">
        <f>+'[3]NI-San'!O378</f>
        <v>139925964</v>
      </c>
      <c r="E12" s="28">
        <f>+'[3]NI-San'!R378</f>
        <v>0</v>
      </c>
      <c r="F12" s="29"/>
      <c r="G12" s="15">
        <f>IF(C13=0,0,+C12/C13)</f>
        <v>0.32358267703252225</v>
      </c>
      <c r="H12" s="15">
        <f>IF(D13=0,0,+D12/D13)</f>
        <v>0.34742103057683504</v>
      </c>
      <c r="I12" s="30" t="e">
        <f>+E12/E13</f>
        <v>#DIV/0!</v>
      </c>
      <c r="L12" s="10" t="str">
        <f t="shared" si="0"/>
        <v>716</v>
      </c>
      <c r="M12" s="10" t="str">
        <f t="shared" si="0"/>
        <v>Valore netto al 31/12/2019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10328048</v>
      </c>
      <c r="Q12" s="17">
        <f>C25</f>
        <v>431247245</v>
      </c>
      <c r="R12" s="11">
        <f>G24</f>
        <v>2.3949249809120519E-2</v>
      </c>
    </row>
    <row r="13" spans="1:18" ht="16.5" customHeight="1" x14ac:dyDescent="0.3">
      <c r="A13" s="61"/>
      <c r="B13" s="31" t="s">
        <v>10</v>
      </c>
      <c r="C13" s="32">
        <f>+C10</f>
        <v>431247245</v>
      </c>
      <c r="D13" s="32">
        <f>+D10</f>
        <v>402756171</v>
      </c>
      <c r="E13" s="32">
        <f>+E10</f>
        <v>0</v>
      </c>
      <c r="F13" s="33"/>
      <c r="G13" s="34"/>
      <c r="H13" s="35"/>
      <c r="I13" s="35"/>
      <c r="L13" s="10" t="str">
        <f t="shared" si="0"/>
        <v>716</v>
      </c>
      <c r="M13" s="10" t="str">
        <f t="shared" si="0"/>
        <v>Valore netto al 31/12/2019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1471259</v>
      </c>
      <c r="Q13" s="17">
        <f>C28</f>
        <v>431247245</v>
      </c>
      <c r="R13" s="11">
        <f>G27</f>
        <v>3.4116368673845093E-3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716</v>
      </c>
      <c r="M14" s="10" t="str">
        <f t="shared" si="0"/>
        <v>Valore netto al 31/12/2019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5220066</v>
      </c>
      <c r="Q14" s="17">
        <f>C31</f>
        <v>431247245</v>
      </c>
      <c r="R14" s="11">
        <f>G30</f>
        <v>1.2104578198522752E-2</v>
      </c>
    </row>
    <row r="15" spans="1:18" ht="16.5" customHeight="1" x14ac:dyDescent="0.3">
      <c r="A15" s="61" t="s">
        <v>15</v>
      </c>
      <c r="B15" s="37" t="s">
        <v>16</v>
      </c>
      <c r="C15" s="38">
        <f>SUM('[3]NI-San'!N381:N404)</f>
        <v>87697815</v>
      </c>
      <c r="D15" s="38">
        <f>SUM('[3]NI-San'!O381:O404)</f>
        <v>89499704</v>
      </c>
      <c r="E15" s="38">
        <f>SUM('[3]NI-San'!R381:R404)</f>
        <v>0</v>
      </c>
      <c r="F15" s="39"/>
      <c r="G15" s="15">
        <f>IF(C16=0,0,+C15/C16)</f>
        <v>0.20335855131086114</v>
      </c>
      <c r="H15" s="15">
        <f>IF(D16=0,0,+D15/D16)</f>
        <v>0.22221808241393773</v>
      </c>
      <c r="I15" s="40" t="e">
        <f>+E15/E16</f>
        <v>#DIV/0!</v>
      </c>
      <c r="L15" s="10" t="str">
        <f t="shared" si="0"/>
        <v>716</v>
      </c>
      <c r="M15" s="10" t="str">
        <f t="shared" si="0"/>
        <v>Valore netto al 31/12/2019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10756398</v>
      </c>
      <c r="Q15" s="17">
        <f>C34</f>
        <v>431247245</v>
      </c>
      <c r="R15" s="11">
        <f>G33</f>
        <v>2.4942531516925982E-2</v>
      </c>
    </row>
    <row r="16" spans="1:18" ht="16.5" customHeight="1" x14ac:dyDescent="0.3">
      <c r="A16" s="61"/>
      <c r="B16" s="41" t="s">
        <v>10</v>
      </c>
      <c r="C16" s="42">
        <f>+C13</f>
        <v>431247245</v>
      </c>
      <c r="D16" s="42">
        <f>+D13</f>
        <v>402756171</v>
      </c>
      <c r="E16" s="42">
        <f>+E13</f>
        <v>0</v>
      </c>
      <c r="F16" s="43"/>
      <c r="G16" s="44"/>
      <c r="H16" s="45"/>
      <c r="I16" s="45"/>
      <c r="L16" s="10" t="str">
        <f t="shared" si="0"/>
        <v>716</v>
      </c>
      <c r="M16" s="10" t="str">
        <f t="shared" si="0"/>
        <v>Valore netto al 31/12/2019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37174185</v>
      </c>
      <c r="Q16" s="17">
        <f>C37</f>
        <v>431247245</v>
      </c>
      <c r="R16" s="11">
        <f>G36</f>
        <v>8.6201559386193879E-2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716</v>
      </c>
      <c r="M17" s="10" t="str">
        <f t="shared" si="0"/>
        <v>Valore netto al 31/12/2019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4160945</v>
      </c>
      <c r="Q17" s="17">
        <f>C40</f>
        <v>431247245</v>
      </c>
      <c r="R17" s="11">
        <f>G39</f>
        <v>9.6486297553042919E-3</v>
      </c>
    </row>
    <row r="18" spans="1:18" ht="16.5" customHeight="1" x14ac:dyDescent="0.3">
      <c r="A18" s="61" t="s">
        <v>17</v>
      </c>
      <c r="B18" s="37" t="s">
        <v>18</v>
      </c>
      <c r="C18" s="38">
        <f>+'[3]NI-San'!N409+'[3]NI-San'!N410+'[3]NI-San'!N411</f>
        <v>10661947</v>
      </c>
      <c r="D18" s="38">
        <f>+'[3]NI-San'!O409+'[3]NI-San'!O410+'[3]NI-San'!O411</f>
        <v>13072081</v>
      </c>
      <c r="E18" s="38">
        <f>+'[3]NI-San'!R409+'[3]NI-San'!R410+'[3]NI-San'!R411</f>
        <v>0</v>
      </c>
      <c r="F18" s="39"/>
      <c r="G18" s="15">
        <f>IF(C19=0,0,+C18/C19)</f>
        <v>2.4723513306154569E-2</v>
      </c>
      <c r="H18" s="15">
        <f>IF(D19=0,0,+D18/D19)</f>
        <v>3.2456562906394301E-2</v>
      </c>
      <c r="I18" s="40" t="e">
        <f>+E18/E19</f>
        <v>#DIV/0!</v>
      </c>
      <c r="L18" s="10" t="str">
        <f t="shared" si="0"/>
        <v>716</v>
      </c>
      <c r="M18" s="10" t="str">
        <f t="shared" si="0"/>
        <v>Valore netto al 31/12/2019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13062305</v>
      </c>
      <c r="Q18" s="17">
        <f>C43</f>
        <v>431247245</v>
      </c>
      <c r="R18" s="11">
        <f>G42</f>
        <v>3.0289596400783964E-2</v>
      </c>
    </row>
    <row r="19" spans="1:18" ht="16.5" customHeight="1" x14ac:dyDescent="0.3">
      <c r="A19" s="61"/>
      <c r="B19" s="41" t="s">
        <v>10</v>
      </c>
      <c r="C19" s="42">
        <f>+C16</f>
        <v>431247245</v>
      </c>
      <c r="D19" s="42">
        <f>+D16</f>
        <v>402756171</v>
      </c>
      <c r="E19" s="42">
        <f>+E16</f>
        <v>0</v>
      </c>
      <c r="F19" s="43"/>
      <c r="G19" s="44"/>
      <c r="H19" s="45"/>
      <c r="I19" s="45"/>
      <c r="L19" s="10" t="str">
        <f t="shared" si="0"/>
        <v>716</v>
      </c>
      <c r="M19" s="10" t="str">
        <f t="shared" si="0"/>
        <v>Valore netto al 31/12/2019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3794108</v>
      </c>
      <c r="Q19" s="17">
        <f>C46</f>
        <v>431247245</v>
      </c>
      <c r="R19" s="11">
        <f>G45</f>
        <v>8.7979877993191579E-3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716</v>
      </c>
      <c r="M20" s="10" t="str">
        <f t="shared" si="0"/>
        <v>Valore netto al 31/12/2019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 ca="1">C48</f>
        <v>15139045</v>
      </c>
      <c r="Q20" s="17">
        <f>C49</f>
        <v>431247245</v>
      </c>
      <c r="R20" s="11">
        <f ca="1">G48</f>
        <v>3.5105256150679873E-2</v>
      </c>
    </row>
    <row r="21" spans="1:18" ht="16.5" customHeight="1" x14ac:dyDescent="0.3">
      <c r="A21" s="61" t="s">
        <v>19</v>
      </c>
      <c r="B21" s="37" t="s">
        <v>20</v>
      </c>
      <c r="C21" s="38">
        <f>+'[3]NI-San'!N421+'[3]NI-San'!N412</f>
        <v>6369332</v>
      </c>
      <c r="D21" s="38">
        <f>+'[3]NI-San'!O421+'[3]NI-San'!O412</f>
        <v>6659590</v>
      </c>
      <c r="E21" s="38">
        <f>+'[3]NI-San'!R421+'[3]NI-San'!R412</f>
        <v>0</v>
      </c>
      <c r="F21" s="39"/>
      <c r="G21" s="15">
        <f>IF(C22=0,0,+C21/C22)</f>
        <v>1.4769559861188214E-2</v>
      </c>
      <c r="H21" s="15">
        <f>IF(D22=0,0,+D21/D22)</f>
        <v>1.6535041495366685E-2</v>
      </c>
      <c r="I21" s="40" t="e">
        <f>+E21/E22</f>
        <v>#DIV/0!</v>
      </c>
      <c r="L21" s="10" t="str">
        <f t="shared" si="0"/>
        <v>716</v>
      </c>
      <c r="M21" s="10" t="str">
        <f t="shared" si="0"/>
        <v>Valore netto al 31/12/2019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458624607</v>
      </c>
      <c r="Q21" s="17">
        <f>C52</f>
        <v>431247245</v>
      </c>
      <c r="R21" s="11">
        <f>G51</f>
        <v>1.063484143533485</v>
      </c>
    </row>
    <row r="22" spans="1:18" ht="16.5" customHeight="1" x14ac:dyDescent="0.3">
      <c r="A22" s="61"/>
      <c r="B22" s="41" t="s">
        <v>10</v>
      </c>
      <c r="C22" s="42">
        <f>+C19</f>
        <v>431247245</v>
      </c>
      <c r="D22" s="42">
        <f>+D19</f>
        <v>402756171</v>
      </c>
      <c r="E22" s="42">
        <f>+E19</f>
        <v>0</v>
      </c>
      <c r="F22" s="43"/>
      <c r="G22" s="44"/>
      <c r="H22" s="45"/>
      <c r="I22" s="45"/>
      <c r="L22" s="10" t="str">
        <f t="shared" si="0"/>
        <v>716</v>
      </c>
      <c r="M22" s="10" t="str">
        <f t="shared" si="0"/>
        <v>Valore netto al 31/12/2019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458624607</v>
      </c>
      <c r="Q22" s="17">
        <f>C55</f>
        <v>444228024</v>
      </c>
      <c r="R22" s="11">
        <f>G54</f>
        <v>1.0324080927411279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716</v>
      </c>
      <c r="M23" s="10" t="str">
        <f t="shared" si="1"/>
        <v>Valore netto al 31/12/2019</v>
      </c>
      <c r="N23" s="10" t="e">
        <f>LEFT(#REF!,12)</f>
        <v>#REF!</v>
      </c>
      <c r="O23" s="10" t="e">
        <f>#REF!&amp;" / "&amp;#REF!</f>
        <v>#REF!</v>
      </c>
      <c r="P23" s="16" t="e">
        <f>#REF!</f>
        <v>#REF!</v>
      </c>
      <c r="Q23" s="17" t="e">
        <f>#REF!</f>
        <v>#REF!</v>
      </c>
      <c r="R23" s="11" t="e">
        <f>#REF!</f>
        <v>#REF!</v>
      </c>
    </row>
    <row r="24" spans="1:18" ht="16.5" customHeight="1" x14ac:dyDescent="0.3">
      <c r="A24" s="61" t="s">
        <v>21</v>
      </c>
      <c r="B24" s="37" t="s">
        <v>22</v>
      </c>
      <c r="C24" s="38">
        <f>+'[3]NI-San'!N425+'[3]NI-San'!N426+'[3]NI-San'!N427+'[3]NI-San'!N428</f>
        <v>10328048</v>
      </c>
      <c r="D24" s="38">
        <f>+'[3]NI-San'!O425+'[3]NI-San'!O426+'[3]NI-San'!O427+'[3]NI-San'!O428</f>
        <v>8534012</v>
      </c>
      <c r="E24" s="38">
        <f>+'[3]NI-San'!R425+'[3]NI-San'!R426+'[3]NI-San'!R427+'[3]NI-San'!R428</f>
        <v>0</v>
      </c>
      <c r="F24" s="39"/>
      <c r="G24" s="15">
        <f>IF(C25=0,0,+C24/C25)</f>
        <v>2.3949249809120519E-2</v>
      </c>
      <c r="H24" s="15">
        <f>IF(D25=0,0,+D24/D25)</f>
        <v>2.1189028535083577E-2</v>
      </c>
      <c r="I24" s="40" t="e">
        <f>+E24/E25</f>
        <v>#DIV/0!</v>
      </c>
      <c r="L24" s="10" t="str">
        <f t="shared" si="1"/>
        <v>716</v>
      </c>
      <c r="M24" s="10" t="str">
        <f>D4</f>
        <v>Valore netto al 31/12/2020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205136042</v>
      </c>
      <c r="Q24" s="17">
        <f>D7</f>
        <v>402756171</v>
      </c>
      <c r="R24" s="11">
        <f>H6</f>
        <v>0.50933059943108849</v>
      </c>
    </row>
    <row r="25" spans="1:18" ht="16.5" customHeight="1" x14ac:dyDescent="0.3">
      <c r="A25" s="61"/>
      <c r="B25" s="41" t="s">
        <v>10</v>
      </c>
      <c r="C25" s="42">
        <f>+C22</f>
        <v>431247245</v>
      </c>
      <c r="D25" s="42">
        <f>+D22</f>
        <v>402756171</v>
      </c>
      <c r="E25" s="42">
        <f>+E22</f>
        <v>0</v>
      </c>
      <c r="F25" s="43"/>
      <c r="G25" s="44"/>
      <c r="H25" s="45"/>
      <c r="I25" s="45"/>
      <c r="L25" s="10" t="str">
        <f t="shared" si="1"/>
        <v>716</v>
      </c>
      <c r="M25" s="10" t="str">
        <f t="shared" si="1"/>
        <v>Valore netto al 31/12/2020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234709448</v>
      </c>
      <c r="Q25" s="17">
        <f>D10</f>
        <v>402756171</v>
      </c>
      <c r="R25" s="11">
        <f>H9</f>
        <v>0.58275816709956751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716</v>
      </c>
      <c r="M26" s="10" t="str">
        <f t="shared" si="1"/>
        <v>Valore netto al 31/12/2020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139925964</v>
      </c>
      <c r="Q26" s="17">
        <f>D13</f>
        <v>402756171</v>
      </c>
      <c r="R26" s="11">
        <f>H12</f>
        <v>0.34742103057683504</v>
      </c>
    </row>
    <row r="27" spans="1:18" ht="16.5" customHeight="1" x14ac:dyDescent="0.3">
      <c r="A27" s="61" t="s">
        <v>23</v>
      </c>
      <c r="B27" s="27" t="s">
        <v>24</v>
      </c>
      <c r="C27" s="28">
        <f>+'[3]NI-San'!N448</f>
        <v>1471259</v>
      </c>
      <c r="D27" s="28">
        <f>+'[3]NI-San'!O448</f>
        <v>967958</v>
      </c>
      <c r="E27" s="28">
        <f>+'[3]NI-San'!R448</f>
        <v>0</v>
      </c>
      <c r="F27" s="29"/>
      <c r="G27" s="15">
        <f>IF(C28=0,0,+C27/C28)</f>
        <v>3.4116368673845093E-3</v>
      </c>
      <c r="H27" s="15">
        <f>IF(D28=0,0,+D27/D28)</f>
        <v>2.4033349944624438E-3</v>
      </c>
      <c r="I27" s="30" t="e">
        <f>+E27/E28</f>
        <v>#DIV/0!</v>
      </c>
      <c r="L27" s="10" t="str">
        <f t="shared" si="1"/>
        <v>716</v>
      </c>
      <c r="M27" s="10" t="str">
        <f t="shared" si="1"/>
        <v>Valore netto al 31/12/2020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89499704</v>
      </c>
      <c r="Q27" s="17">
        <f>D16</f>
        <v>402756171</v>
      </c>
      <c r="R27" s="11">
        <f>H15</f>
        <v>0.22221808241393773</v>
      </c>
    </row>
    <row r="28" spans="1:18" ht="16.5" customHeight="1" x14ac:dyDescent="0.3">
      <c r="A28" s="61"/>
      <c r="B28" s="31" t="s">
        <v>10</v>
      </c>
      <c r="C28" s="32">
        <f>+C25</f>
        <v>431247245</v>
      </c>
      <c r="D28" s="32">
        <f>+D25</f>
        <v>402756171</v>
      </c>
      <c r="E28" s="32">
        <f>+E25</f>
        <v>0</v>
      </c>
      <c r="F28" s="33"/>
      <c r="G28" s="34"/>
      <c r="H28" s="35"/>
      <c r="I28" s="35"/>
      <c r="L28" s="10" t="str">
        <f t="shared" si="1"/>
        <v>716</v>
      </c>
      <c r="M28" s="10" t="str">
        <f t="shared" si="1"/>
        <v>Valore netto al 31/12/2020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13072081</v>
      </c>
      <c r="Q28" s="17">
        <f>D19</f>
        <v>402756171</v>
      </c>
      <c r="R28" s="11">
        <f>H18</f>
        <v>3.2456562906394301E-2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716</v>
      </c>
      <c r="M29" s="10" t="str">
        <f t="shared" si="1"/>
        <v>Valore netto al 31/12/2020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6659590</v>
      </c>
      <c r="Q29" s="17">
        <f>D22</f>
        <v>402756171</v>
      </c>
      <c r="R29" s="11">
        <f>H21</f>
        <v>1.6535041495366685E-2</v>
      </c>
    </row>
    <row r="30" spans="1:18" ht="16.5" customHeight="1" x14ac:dyDescent="0.3">
      <c r="A30" s="61" t="s">
        <v>25</v>
      </c>
      <c r="B30" s="27" t="s">
        <v>26</v>
      </c>
      <c r="C30" s="52">
        <f>+'[3]NI-San'!N856</f>
        <v>5220066</v>
      </c>
      <c r="D30" s="52">
        <f>+'[3]NI-San'!O856</f>
        <v>9557064</v>
      </c>
      <c r="E30" s="52">
        <f>+'[3]NI-San'!R856</f>
        <v>0</v>
      </c>
      <c r="F30" s="29"/>
      <c r="G30" s="15">
        <f>IF(C31=0,0,+C30/C31)</f>
        <v>1.2104578198522752E-2</v>
      </c>
      <c r="H30" s="15">
        <f>IF(D31=0,0,+D30/D31)</f>
        <v>2.3729155971144635E-2</v>
      </c>
      <c r="I30" s="30" t="e">
        <f>+E30/E31</f>
        <v>#DIV/0!</v>
      </c>
      <c r="L30" s="10" t="str">
        <f t="shared" si="1"/>
        <v>716</v>
      </c>
      <c r="M30" s="10" t="str">
        <f t="shared" si="1"/>
        <v>Valore netto al 31/12/2020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8534012</v>
      </c>
      <c r="Q30" s="17">
        <f>D25</f>
        <v>402756171</v>
      </c>
      <c r="R30" s="11">
        <f>H24</f>
        <v>2.1189028535083577E-2</v>
      </c>
    </row>
    <row r="31" spans="1:18" ht="16.5" customHeight="1" x14ac:dyDescent="0.3">
      <c r="A31" s="61"/>
      <c r="B31" s="31" t="s">
        <v>10</v>
      </c>
      <c r="C31" s="32">
        <f>+C28</f>
        <v>431247245</v>
      </c>
      <c r="D31" s="32">
        <f>+D28</f>
        <v>402756171</v>
      </c>
      <c r="E31" s="32">
        <f>+E28</f>
        <v>0</v>
      </c>
      <c r="F31" s="33"/>
      <c r="G31" s="34"/>
      <c r="H31" s="35"/>
      <c r="I31" s="35"/>
      <c r="L31" s="10" t="str">
        <f t="shared" si="1"/>
        <v>716</v>
      </c>
      <c r="M31" s="10" t="str">
        <f t="shared" si="1"/>
        <v>Valore netto al 31/12/2020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967958</v>
      </c>
      <c r="Q31" s="17">
        <f>D28</f>
        <v>402756171</v>
      </c>
      <c r="R31" s="11">
        <f>H27</f>
        <v>2.4033349944624438E-3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716</v>
      </c>
      <c r="M32" s="10" t="str">
        <f t="shared" si="1"/>
        <v>Valore netto al 31/12/2020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9557064</v>
      </c>
      <c r="Q32" s="17">
        <f>D31</f>
        <v>402756171</v>
      </c>
      <c r="R32" s="11">
        <f>H30</f>
        <v>2.3729155971144635E-2</v>
      </c>
    </row>
    <row r="33" spans="1:18" ht="16.5" customHeight="1" x14ac:dyDescent="0.3">
      <c r="A33" s="61" t="s">
        <v>27</v>
      </c>
      <c r="B33" s="27" t="s">
        <v>28</v>
      </c>
      <c r="C33" s="52">
        <f>+'[3]NI-San'!N888</f>
        <v>10756398</v>
      </c>
      <c r="D33" s="52">
        <f>+'[3]NI-San'!O888</f>
        <v>10033842</v>
      </c>
      <c r="E33" s="52">
        <f>+'[3]NI-San'!R888</f>
        <v>0</v>
      </c>
      <c r="F33" s="29"/>
      <c r="G33" s="15">
        <f>IF(C34=0,0,+C33/C34)</f>
        <v>2.4942531516925982E-2</v>
      </c>
      <c r="H33" s="15">
        <f>IF(D34=0,0,+D33/D34)</f>
        <v>2.4912944164423492E-2</v>
      </c>
      <c r="I33" s="30" t="e">
        <f>+E33/E34</f>
        <v>#DIV/0!</v>
      </c>
      <c r="L33" s="10" t="str">
        <f t="shared" si="1"/>
        <v>716</v>
      </c>
      <c r="M33" s="10" t="str">
        <f t="shared" si="1"/>
        <v>Valore netto al 31/12/2020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10033842</v>
      </c>
      <c r="Q33" s="17">
        <f>D34</f>
        <v>402756171</v>
      </c>
      <c r="R33" s="11">
        <f>H33</f>
        <v>2.4912944164423492E-2</v>
      </c>
    </row>
    <row r="34" spans="1:18" ht="16.5" customHeight="1" x14ac:dyDescent="0.3">
      <c r="A34" s="61"/>
      <c r="B34" s="31" t="s">
        <v>10</v>
      </c>
      <c r="C34" s="32">
        <f>+C31</f>
        <v>431247245</v>
      </c>
      <c r="D34" s="32">
        <f>+D31</f>
        <v>402756171</v>
      </c>
      <c r="E34" s="32">
        <f>+E31</f>
        <v>0</v>
      </c>
      <c r="F34" s="33"/>
      <c r="G34" s="34"/>
      <c r="H34" s="35"/>
      <c r="I34" s="35"/>
      <c r="L34" s="10" t="str">
        <f t="shared" si="1"/>
        <v>716</v>
      </c>
      <c r="M34" s="10" t="str">
        <f t="shared" si="1"/>
        <v>Valore netto al 31/12/2020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36791432</v>
      </c>
      <c r="Q34" s="17">
        <f>D37</f>
        <v>402756171</v>
      </c>
      <c r="R34" s="11">
        <f>H36</f>
        <v>9.1349145336869345E-2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716</v>
      </c>
      <c r="M35" s="10" t="str">
        <f t="shared" si="1"/>
        <v>Valore netto al 31/12/2020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4771677</v>
      </c>
      <c r="Q35" s="17">
        <f>D40</f>
        <v>402756171</v>
      </c>
      <c r="R35" s="11">
        <f>H39</f>
        <v>1.1847557762187584E-2</v>
      </c>
    </row>
    <row r="36" spans="1:18" ht="16.5" customHeight="1" x14ac:dyDescent="0.3">
      <c r="A36" s="61" t="s">
        <v>29</v>
      </c>
      <c r="B36" s="27" t="s">
        <v>30</v>
      </c>
      <c r="C36" s="28">
        <f>+'[3]NI-San'!N921</f>
        <v>37174185</v>
      </c>
      <c r="D36" s="28">
        <f>+'[3]NI-San'!O921</f>
        <v>36791432</v>
      </c>
      <c r="E36" s="28">
        <f>+'[3]NI-San'!R921</f>
        <v>0</v>
      </c>
      <c r="F36" s="29"/>
      <c r="G36" s="15">
        <f>IF(C37=0,0,+C36/C37)</f>
        <v>8.6201559386193879E-2</v>
      </c>
      <c r="H36" s="15">
        <f>IF(D37=0,0,+D36/D37)</f>
        <v>9.1349145336869345E-2</v>
      </c>
      <c r="I36" s="30" t="e">
        <f>+E36/E37</f>
        <v>#DIV/0!</v>
      </c>
      <c r="L36" s="10" t="str">
        <f t="shared" si="1"/>
        <v>716</v>
      </c>
      <c r="M36" s="10" t="str">
        <f t="shared" si="1"/>
        <v>Valore netto al 31/12/2020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14366931</v>
      </c>
      <c r="Q36" s="17">
        <f>D43</f>
        <v>402756171</v>
      </c>
      <c r="R36" s="11">
        <f>H42</f>
        <v>3.5671535371707565E-2</v>
      </c>
    </row>
    <row r="37" spans="1:18" ht="16.5" customHeight="1" x14ac:dyDescent="0.3">
      <c r="A37" s="61"/>
      <c r="B37" s="31" t="s">
        <v>10</v>
      </c>
      <c r="C37" s="32">
        <f>+C34</f>
        <v>431247245</v>
      </c>
      <c r="D37" s="32">
        <f>+D34</f>
        <v>402756171</v>
      </c>
      <c r="E37" s="32">
        <f>+E34</f>
        <v>0</v>
      </c>
      <c r="F37" s="33"/>
      <c r="G37" s="34"/>
      <c r="H37" s="35"/>
      <c r="I37" s="35"/>
      <c r="L37" s="10" t="str">
        <f t="shared" si="1"/>
        <v>716</v>
      </c>
      <c r="M37" s="10" t="str">
        <f t="shared" si="1"/>
        <v>Valore netto al 31/12/2020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4283130</v>
      </c>
      <c r="Q37" s="17">
        <f>D46</f>
        <v>402756171</v>
      </c>
      <c r="R37" s="11">
        <f>H45</f>
        <v>1.0634548415150168E-2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716</v>
      </c>
      <c r="M38" s="10" t="str">
        <f>M37</f>
        <v>Valore netto al 31/12/2020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 ca="1">D48</f>
        <v>14219565</v>
      </c>
      <c r="Q38" s="17">
        <f>D49</f>
        <v>402756171</v>
      </c>
      <c r="R38" s="11">
        <f ca="1">H48</f>
        <v>3.5305641536650723E-2</v>
      </c>
    </row>
    <row r="39" spans="1:18" ht="16.5" customHeight="1" x14ac:dyDescent="0.3">
      <c r="A39" s="53" t="s">
        <v>31</v>
      </c>
      <c r="B39" s="27" t="s">
        <v>32</v>
      </c>
      <c r="C39" s="52">
        <f>+'[3]NI-San'!N950</f>
        <v>4160945</v>
      </c>
      <c r="D39" s="52">
        <f>+'[3]NI-San'!O950</f>
        <v>4771677</v>
      </c>
      <c r="E39" s="52">
        <f>+'[3]NI-San'!R950</f>
        <v>0</v>
      </c>
      <c r="F39" s="29"/>
      <c r="G39" s="15">
        <f>IF(C40=0,0,+C39/C40)</f>
        <v>9.6486297553042919E-3</v>
      </c>
      <c r="H39" s="15">
        <f>IF(D40=0,0,+D39/D40)</f>
        <v>1.1847557762187584E-2</v>
      </c>
      <c r="I39" s="30" t="e">
        <f>+E39/E40</f>
        <v>#DIV/0!</v>
      </c>
      <c r="L39" s="10" t="str">
        <f t="shared" ref="L39:L41" si="3">L38</f>
        <v>716</v>
      </c>
      <c r="M39" s="10" t="str">
        <f>M38</f>
        <v>Valore netto al 31/12/2020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471032946</v>
      </c>
      <c r="Q39" s="17">
        <f>D52</f>
        <v>402756171</v>
      </c>
      <c r="R39" s="11">
        <f>H51</f>
        <v>1.1695238457314661</v>
      </c>
    </row>
    <row r="40" spans="1:18" ht="16.5" customHeight="1" x14ac:dyDescent="0.3">
      <c r="A40" s="54"/>
      <c r="B40" s="31" t="s">
        <v>10</v>
      </c>
      <c r="C40" s="32">
        <f>+C37</f>
        <v>431247245</v>
      </c>
      <c r="D40" s="32">
        <f>+D37</f>
        <v>402756171</v>
      </c>
      <c r="E40" s="32">
        <f>+E37</f>
        <v>0</v>
      </c>
      <c r="F40" s="33"/>
      <c r="G40" s="34"/>
      <c r="H40" s="35"/>
      <c r="I40" s="35"/>
      <c r="L40" s="10" t="str">
        <f t="shared" si="3"/>
        <v>716</v>
      </c>
      <c r="M40" s="10" t="str">
        <f>M39</f>
        <v>Valore netto al 31/12/2020</v>
      </c>
      <c r="N40" s="10" t="str">
        <f t="shared" ref="N40:O41" si="4">N22</f>
        <v>Indicatore 4</v>
      </c>
      <c r="O40" s="10" t="str">
        <f t="shared" si="4"/>
        <v>Costi caratteristici / Totale costi al netto amm.ti sterilizzati</v>
      </c>
      <c r="P40" s="16">
        <f>D54</f>
        <v>471032946</v>
      </c>
      <c r="Q40" s="17">
        <f>D55</f>
        <v>455312506</v>
      </c>
      <c r="R40" s="11">
        <f>H54</f>
        <v>1.0345267037317003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716</v>
      </c>
      <c r="M41" s="10" t="str">
        <f>M40</f>
        <v>Valore netto al 31/12/2020</v>
      </c>
      <c r="N41" s="10" t="e">
        <f t="shared" si="4"/>
        <v>#REF!</v>
      </c>
      <c r="O41" s="10" t="e">
        <f t="shared" si="4"/>
        <v>#REF!</v>
      </c>
      <c r="P41" s="16" t="e">
        <f>#REF!</f>
        <v>#REF!</v>
      </c>
      <c r="Q41" s="17" t="e">
        <f>#REF!</f>
        <v>#REF!</v>
      </c>
      <c r="R41" s="11" t="e">
        <f>#REF!</f>
        <v>#REF!</v>
      </c>
    </row>
    <row r="42" spans="1:18" ht="16.5" customHeight="1" x14ac:dyDescent="0.3">
      <c r="A42" s="53" t="s">
        <v>33</v>
      </c>
      <c r="B42" s="27" t="s">
        <v>34</v>
      </c>
      <c r="C42" s="52">
        <f>+'[3]NI-San'!N983</f>
        <v>13062305</v>
      </c>
      <c r="D42" s="52">
        <f>+'[3]NI-San'!O983</f>
        <v>14366931</v>
      </c>
      <c r="E42" s="52">
        <f>+'[3]NI-San'!R983</f>
        <v>0</v>
      </c>
      <c r="F42" s="29"/>
      <c r="G42" s="15">
        <f>IF(C43=0,0,+C42/C43)</f>
        <v>3.0289596400783964E-2</v>
      </c>
      <c r="H42" s="15">
        <f>IF(D43=0,0,+D42/D43)</f>
        <v>3.5671535371707565E-2</v>
      </c>
      <c r="I42" s="30" t="e">
        <f>+E42/E43</f>
        <v>#DIV/0!</v>
      </c>
      <c r="L42" s="10"/>
      <c r="M42" s="10"/>
      <c r="N42" s="10"/>
      <c r="O42" s="10"/>
      <c r="P42" s="16"/>
      <c r="Q42" s="17"/>
      <c r="R42" s="11"/>
    </row>
    <row r="43" spans="1:18" ht="16.5" customHeight="1" x14ac:dyDescent="0.3">
      <c r="A43" s="54"/>
      <c r="B43" s="31" t="s">
        <v>10</v>
      </c>
      <c r="C43" s="32">
        <f>+C40</f>
        <v>431247245</v>
      </c>
      <c r="D43" s="32">
        <f>+D40</f>
        <v>402756171</v>
      </c>
      <c r="E43" s="32">
        <f>+E40</f>
        <v>0</v>
      </c>
      <c r="F43" s="33"/>
      <c r="G43" s="34"/>
      <c r="H43" s="35"/>
      <c r="I43" s="35"/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</row>
    <row r="45" spans="1:18" ht="16.5" customHeight="1" x14ac:dyDescent="0.3">
      <c r="A45" s="53" t="s">
        <v>35</v>
      </c>
      <c r="B45" s="27" t="s">
        <v>36</v>
      </c>
      <c r="C45" s="28">
        <f>+'[3]NI-San'!N996</f>
        <v>3794108</v>
      </c>
      <c r="D45" s="28">
        <f>+'[3]NI-San'!O996</f>
        <v>4283130</v>
      </c>
      <c r="E45" s="28">
        <f>+'[3]NI-San'!R996</f>
        <v>0</v>
      </c>
      <c r="F45" s="29"/>
      <c r="G45" s="15">
        <f>IF(C46=0,0,+C45/C46)</f>
        <v>8.7979877993191579E-3</v>
      </c>
      <c r="H45" s="15">
        <f>IF(D46=0,0,+D45/D46)</f>
        <v>1.0634548415150168E-2</v>
      </c>
      <c r="I45" s="30" t="e">
        <f>+E45/E46</f>
        <v>#DIV/0!</v>
      </c>
    </row>
    <row r="46" spans="1:18" ht="16.5" customHeight="1" x14ac:dyDescent="0.3">
      <c r="A46" s="54"/>
      <c r="B46" s="31" t="s">
        <v>10</v>
      </c>
      <c r="C46" s="32">
        <f>+C43</f>
        <v>431247245</v>
      </c>
      <c r="D46" s="32">
        <f>+D43</f>
        <v>402756171</v>
      </c>
      <c r="E46" s="32">
        <f>+E43</f>
        <v>0</v>
      </c>
      <c r="F46" s="33"/>
      <c r="G46" s="34"/>
      <c r="H46" s="35"/>
      <c r="I46" s="35"/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</row>
    <row r="48" spans="1:18" ht="16.5" customHeight="1" x14ac:dyDescent="0.3">
      <c r="A48" s="53" t="s">
        <v>37</v>
      </c>
      <c r="B48" s="27" t="s">
        <v>38</v>
      </c>
      <c r="C48" s="28">
        <f ca="1">[3]SKASST_TOT!C$34</f>
        <v>15139045</v>
      </c>
      <c r="D48" s="28">
        <f ca="1">[3]SKASST_TOT!D$34</f>
        <v>14219565</v>
      </c>
      <c r="E48" s="28">
        <f ca="1">[3]SKASST_TOT!E$34</f>
        <v>-919480</v>
      </c>
      <c r="F48" s="29"/>
      <c r="G48" s="15">
        <f ca="1">IF(C49=0,0,+C48/C49)</f>
        <v>3.5105256150679873E-2</v>
      </c>
      <c r="H48" s="15">
        <f ca="1">IF(D49=0,0,+D48/D49)</f>
        <v>3.5305641536650723E-2</v>
      </c>
      <c r="I48" s="30" t="e">
        <f ca="1">+E48/E49</f>
        <v>#DIV/0!</v>
      </c>
    </row>
    <row r="49" spans="1:9" ht="16.5" customHeight="1" x14ac:dyDescent="0.3">
      <c r="A49" s="54"/>
      <c r="B49" s="31" t="s">
        <v>10</v>
      </c>
      <c r="C49" s="32">
        <f>+C46</f>
        <v>431247245</v>
      </c>
      <c r="D49" s="32">
        <f>+D46</f>
        <v>402756171</v>
      </c>
      <c r="E49" s="32">
        <f>+E46</f>
        <v>0</v>
      </c>
      <c r="F49" s="33"/>
      <c r="G49" s="34"/>
      <c r="H49" s="35"/>
      <c r="I49" s="35"/>
    </row>
    <row r="50" spans="1:9" ht="16.5" customHeight="1" x14ac:dyDescent="0.3">
      <c r="B50" s="31"/>
      <c r="C50" s="23"/>
      <c r="D50" s="23"/>
      <c r="E50" s="23"/>
      <c r="G50" s="26"/>
      <c r="H50" s="26"/>
      <c r="I50" s="26"/>
    </row>
    <row r="51" spans="1:9" ht="16.5" customHeight="1" x14ac:dyDescent="0.3">
      <c r="A51" s="59" t="s">
        <v>39</v>
      </c>
      <c r="B51" s="12" t="s">
        <v>40</v>
      </c>
      <c r="C51" s="13">
        <f>+'[3]NI-San'!N372+'[3]NI-San'!N1569+'[3]NI-San'!N1691</f>
        <v>458624607</v>
      </c>
      <c r="D51" s="13">
        <f>+'[3]NI-San'!O372+'[3]NI-San'!O1569+'[3]NI-San'!O1691</f>
        <v>471032946</v>
      </c>
      <c r="E51" s="13">
        <f>+'[3]NI-San'!R372+'[3]NI-San'!R1569+'[3]NI-San'!R1691</f>
        <v>0</v>
      </c>
      <c r="F51" s="14"/>
      <c r="G51" s="15">
        <f>IF(C52=0,0,+C51/C52)</f>
        <v>1.063484143533485</v>
      </c>
      <c r="H51" s="15">
        <f>IF(D52=0,0,+D51/D52)</f>
        <v>1.1695238457314661</v>
      </c>
      <c r="I51" s="15" t="e">
        <f>+E51/E52</f>
        <v>#DIV/0!</v>
      </c>
    </row>
    <row r="52" spans="1:9" ht="16.5" customHeight="1" x14ac:dyDescent="0.3">
      <c r="A52" s="60"/>
      <c r="B52" s="18" t="s">
        <v>10</v>
      </c>
      <c r="C52" s="19">
        <f>+C46</f>
        <v>431247245</v>
      </c>
      <c r="D52" s="19">
        <f>+D46</f>
        <v>402756171</v>
      </c>
      <c r="E52" s="19">
        <f>+E46</f>
        <v>0</v>
      </c>
      <c r="F52" s="20"/>
      <c r="G52" s="21"/>
      <c r="H52" s="21"/>
      <c r="I52" s="21"/>
    </row>
    <row r="53" spans="1:9" ht="16.5" customHeight="1" x14ac:dyDescent="0.3">
      <c r="B53" s="22"/>
      <c r="C53" s="23"/>
      <c r="D53" s="23"/>
      <c r="E53" s="23"/>
      <c r="G53" s="26"/>
      <c r="H53" s="26"/>
      <c r="I53" s="26"/>
    </row>
    <row r="54" spans="1:9" ht="16.5" customHeight="1" x14ac:dyDescent="0.3">
      <c r="A54" s="59" t="s">
        <v>41</v>
      </c>
      <c r="B54" s="12" t="s">
        <v>40</v>
      </c>
      <c r="C54" s="13">
        <f>+C51</f>
        <v>458624607</v>
      </c>
      <c r="D54" s="13">
        <f>+D51</f>
        <v>471032946</v>
      </c>
      <c r="E54" s="13">
        <f>+E51</f>
        <v>0</v>
      </c>
      <c r="F54" s="14"/>
      <c r="G54" s="15">
        <f>IF(C55=0,0,+C54/C55)</f>
        <v>1.0324080927411279</v>
      </c>
      <c r="H54" s="15">
        <f>IF(D55=0,0,+D54/D55)</f>
        <v>1.0345267037317003</v>
      </c>
      <c r="I54" s="15" t="e">
        <f>+E54/E55</f>
        <v>#DIV/0!</v>
      </c>
    </row>
    <row r="55" spans="1:9" ht="16.5" customHeight="1" x14ac:dyDescent="0.3">
      <c r="A55" s="60"/>
      <c r="B55" s="18" t="s">
        <v>42</v>
      </c>
      <c r="C55" s="19">
        <f>+'[3]NI-San'!N1708</f>
        <v>444228024</v>
      </c>
      <c r="D55" s="19">
        <f>+'[3]NI-San'!O1708</f>
        <v>455312506</v>
      </c>
      <c r="E55" s="19">
        <f>+'[3]NI-San'!R1708</f>
        <v>0</v>
      </c>
      <c r="F55" s="20"/>
      <c r="G55" s="21"/>
      <c r="H55" s="21"/>
      <c r="I55" s="21"/>
    </row>
    <row r="56" spans="1:9" ht="16.5" customHeight="1" x14ac:dyDescent="0.3">
      <c r="G56" s="26"/>
      <c r="H56" s="26"/>
      <c r="I56" s="26"/>
    </row>
    <row r="57" spans="1:9" x14ac:dyDescent="0.3">
      <c r="A57" s="59" t="s">
        <v>48</v>
      </c>
      <c r="B57" s="12" t="s">
        <v>49</v>
      </c>
      <c r="C57" s="25">
        <f ca="1">[3]SKASST_TOT!C$37</f>
        <v>11880333</v>
      </c>
      <c r="D57" s="25">
        <f ca="1">[3]SKASST_TOT!D$37</f>
        <v>48638605</v>
      </c>
      <c r="E57" s="25">
        <f ca="1">[3]SKASST_TOT!E$37</f>
        <v>36758272</v>
      </c>
      <c r="F57" s="14"/>
      <c r="G57" s="15">
        <f>IF(C58=0,0,+C57/C58)</f>
        <v>0</v>
      </c>
      <c r="H57" s="15">
        <f>IF(D58=0,0,+D57/D58)</f>
        <v>0</v>
      </c>
      <c r="I57" s="15" t="e">
        <f ca="1">+E57/E58</f>
        <v>#DIV/0!</v>
      </c>
    </row>
    <row r="58" spans="1:9" x14ac:dyDescent="0.3">
      <c r="A58" s="60"/>
      <c r="B58" s="18" t="s">
        <v>10</v>
      </c>
      <c r="C58" s="19">
        <f>+'[3]NI-San'!N1711</f>
        <v>0</v>
      </c>
      <c r="D58" s="19">
        <f>+'[3]NI-San'!O1711</f>
        <v>0</v>
      </c>
      <c r="E58" s="19">
        <f>+'[3]NI-San'!R1711</f>
        <v>0</v>
      </c>
      <c r="F58" s="20"/>
      <c r="G58" s="21"/>
      <c r="H58" s="21"/>
      <c r="I58" s="21"/>
    </row>
    <row r="59" spans="1:9" ht="35.25" customHeight="1" x14ac:dyDescent="0.3">
      <c r="B59" s="56"/>
    </row>
    <row r="60" spans="1:9" ht="16.5" customHeight="1" x14ac:dyDescent="0.3">
      <c r="A60" s="1" t="s">
        <v>50</v>
      </c>
    </row>
    <row r="61" spans="1:9" ht="37.5" customHeight="1" x14ac:dyDescent="0.3">
      <c r="A61" s="63" t="s">
        <v>43</v>
      </c>
      <c r="B61" s="63"/>
      <c r="C61" s="63"/>
      <c r="D61" s="63"/>
      <c r="E61" s="63"/>
      <c r="F61" s="63"/>
      <c r="G61" s="63"/>
      <c r="H61" s="63"/>
      <c r="I61" s="63"/>
    </row>
    <row r="62" spans="1:9" ht="16.5" customHeight="1" x14ac:dyDescent="0.3">
      <c r="A62" s="63" t="s">
        <v>44</v>
      </c>
      <c r="B62" s="63"/>
      <c r="C62" s="63"/>
      <c r="D62" s="63"/>
      <c r="E62" s="63"/>
      <c r="F62" s="63"/>
      <c r="G62" s="63"/>
      <c r="H62" s="63"/>
      <c r="I62" s="63"/>
    </row>
    <row r="63" spans="1:9" ht="16.5" customHeight="1" x14ac:dyDescent="0.3">
      <c r="A63" s="63" t="s">
        <v>45</v>
      </c>
      <c r="B63" s="63"/>
      <c r="C63" s="63"/>
      <c r="D63" s="63"/>
      <c r="E63" s="63"/>
      <c r="F63" s="63"/>
      <c r="G63" s="63"/>
      <c r="H63" s="63"/>
      <c r="I63" s="63"/>
    </row>
    <row r="64" spans="1:9" x14ac:dyDescent="0.3">
      <c r="A64" s="63" t="s">
        <v>46</v>
      </c>
      <c r="B64" s="63"/>
      <c r="C64" s="63"/>
      <c r="D64" s="63"/>
      <c r="E64" s="63"/>
      <c r="F64" s="63"/>
      <c r="G64" s="63"/>
      <c r="H64" s="63"/>
      <c r="I64" s="63"/>
    </row>
    <row r="65" spans="1:9" x14ac:dyDescent="0.3">
      <c r="A65" s="63" t="s">
        <v>47</v>
      </c>
      <c r="B65" s="63"/>
      <c r="C65" s="63"/>
      <c r="D65" s="63"/>
      <c r="E65" s="63"/>
      <c r="F65" s="63"/>
      <c r="G65" s="63"/>
      <c r="H65" s="63"/>
      <c r="I65" s="63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64:I64"/>
    <mergeCell ref="A65:I65"/>
    <mergeCell ref="A61:I61"/>
    <mergeCell ref="A62:I62"/>
    <mergeCell ref="A63:I63"/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colBreaks count="1" manualBreakCount="1">
    <brk id="8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INDICATORI_BES_2020-v2</vt:lpstr>
      <vt:lpstr>'INDICATORI_BES_2020-v2'!Area_stampa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2021-09-29T08:26:50Z</dcterms:modified>
</cp:coreProperties>
</file>